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AD8D0B29-3968-40B8-9C0A-6C05324EA255}" xr6:coauthVersionLast="37" xr6:coauthVersionMax="37" xr10:uidLastSave="{00000000-0000-0000-0000-000000000000}"/>
  <bookViews>
    <workbookView xWindow="0" yWindow="0" windowWidth="28800" windowHeight="12225" xr2:uid="{F2B4E8FF-3297-45A9-84A7-8A2C57514833}"/>
  </bookViews>
  <sheets>
    <sheet name="List1" sheetId="1" r:id="rId1"/>
  </sheets>
  <calcPr calcId="1790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3" i="1" l="1"/>
  <c r="D52" i="1"/>
  <c r="D33" i="1"/>
  <c r="D32" i="1"/>
  <c r="D63" i="1"/>
  <c r="D62" i="1"/>
  <c r="D65" i="1"/>
  <c r="D64" i="1"/>
  <c r="D67" i="1"/>
  <c r="D66" i="1"/>
  <c r="D111" i="1"/>
  <c r="D110" i="1"/>
  <c r="D69" i="1"/>
  <c r="D68" i="1"/>
  <c r="D71" i="1"/>
  <c r="D70" i="1"/>
  <c r="D73" i="1"/>
  <c r="D72" i="1"/>
  <c r="D75" i="1"/>
  <c r="D74" i="1"/>
  <c r="D47" i="1"/>
  <c r="D46" i="1"/>
  <c r="D105" i="1"/>
  <c r="D104" i="1"/>
  <c r="D77" i="1"/>
  <c r="D76" i="1"/>
  <c r="D83" i="1"/>
  <c r="D82" i="1"/>
  <c r="D61" i="1"/>
  <c r="D60" i="1"/>
  <c r="D103" i="1"/>
  <c r="D102" i="1"/>
  <c r="D51" i="1"/>
  <c r="D50" i="1"/>
  <c r="D55" i="1"/>
  <c r="D54" i="1"/>
  <c r="D17" i="1" l="1"/>
  <c r="D16" i="1"/>
  <c r="D35" i="1"/>
  <c r="D34" i="1"/>
  <c r="D37" i="1"/>
  <c r="D36" i="1"/>
  <c r="D39" i="1"/>
  <c r="D38" i="1"/>
  <c r="D79" i="1"/>
  <c r="D78" i="1"/>
  <c r="D81" i="1"/>
  <c r="D80" i="1"/>
  <c r="D97" i="1"/>
  <c r="D96" i="1"/>
  <c r="D57" i="1"/>
  <c r="D56" i="1"/>
  <c r="D59" i="1"/>
  <c r="D58" i="1"/>
  <c r="D41" i="1"/>
  <c r="D40" i="1"/>
  <c r="D109" i="1"/>
  <c r="D87" i="1"/>
  <c r="D86" i="1"/>
  <c r="D85" i="1"/>
  <c r="D84" i="1"/>
  <c r="D89" i="1"/>
  <c r="D88" i="1"/>
  <c r="D91" i="1"/>
  <c r="D90" i="1"/>
  <c r="D93" i="1"/>
  <c r="D92" i="1"/>
  <c r="D31" i="1" l="1"/>
  <c r="D30" i="1"/>
  <c r="D27" i="1"/>
  <c r="D26" i="1"/>
  <c r="D21" i="1"/>
  <c r="D20" i="1"/>
  <c r="D19" i="1"/>
  <c r="D18" i="1"/>
  <c r="D112" i="1" l="1"/>
  <c r="D114" i="1" s="1"/>
  <c r="D43" i="1" l="1"/>
  <c r="D42" i="1"/>
  <c r="D49" i="1"/>
  <c r="D48" i="1"/>
  <c r="D45" i="1"/>
  <c r="D44" i="1"/>
  <c r="D101" i="1" l="1"/>
  <c r="D100" i="1"/>
</calcChain>
</file>

<file path=xl/sharedStrings.xml><?xml version="1.0" encoding="utf-8"?>
<sst xmlns="http://schemas.openxmlformats.org/spreadsheetml/2006/main" count="226" uniqueCount="111">
  <si>
    <t>Naziv isplatitelja:</t>
  </si>
  <si>
    <t>Veleučilište "Marko Marulić" u Kninu</t>
  </si>
  <si>
    <t>Pregled trošenja sredstava proračunskih korisnika</t>
  </si>
  <si>
    <t>Isplate sredstava</t>
  </si>
  <si>
    <t>Za razdoblje:</t>
  </si>
  <si>
    <t>2026.</t>
  </si>
  <si>
    <t>Stupac1</t>
  </si>
  <si>
    <t>Stupac2</t>
  </si>
  <si>
    <t>Stupac3</t>
  </si>
  <si>
    <t>Stupac32</t>
  </si>
  <si>
    <t>Stupac4</t>
  </si>
  <si>
    <t>Stupac5</t>
  </si>
  <si>
    <t>Naziv primatelja</t>
  </si>
  <si>
    <t>OIB primatelja</t>
  </si>
  <si>
    <t>Sjedište/Prebivalište primatelja</t>
  </si>
  <si>
    <t>Iznos rashoda/izdatka</t>
  </si>
  <si>
    <t>Oznaka</t>
  </si>
  <si>
    <t>Vrsta rashoda/izdatka</t>
  </si>
  <si>
    <t>HRVATSKA RADIOTELEVIZIJA</t>
  </si>
  <si>
    <t>Zagreb</t>
  </si>
  <si>
    <t>Usluge promidžbe i informiranja</t>
  </si>
  <si>
    <t>Ukupno:</t>
  </si>
  <si>
    <t>Financijska agencija</t>
  </si>
  <si>
    <t>Ostale nespomenute usluge</t>
  </si>
  <si>
    <t>Rijeka</t>
  </si>
  <si>
    <t>Knin</t>
  </si>
  <si>
    <t>Čistoća i zelenilo d.o.o.</t>
  </si>
  <si>
    <t>Komunalne uslige</t>
  </si>
  <si>
    <t>Grad Knin</t>
  </si>
  <si>
    <t>00981494061</t>
  </si>
  <si>
    <t>DIV GRUPA d.o.o.</t>
  </si>
  <si>
    <t>Samobor</t>
  </si>
  <si>
    <t>Zakupnine i najamnine</t>
  </si>
  <si>
    <t>Stručno usavršavanje zaposlenika</t>
  </si>
  <si>
    <t>Usluge razvoja sotware-a</t>
  </si>
  <si>
    <t>Usluge tekućeg i investicijskog održavanja</t>
  </si>
  <si>
    <t>HEP-Opskrba d.o.o.</t>
  </si>
  <si>
    <t>Plin</t>
  </si>
  <si>
    <t>HP d.d.</t>
  </si>
  <si>
    <t>Velika Gorica</t>
  </si>
  <si>
    <t>Usluge telefona, interneta, pošte, prijevoza</t>
  </si>
  <si>
    <t>Studentski centar Šibenik</t>
  </si>
  <si>
    <t>Šibenik</t>
  </si>
  <si>
    <t>Studentski centar Split</t>
  </si>
  <si>
    <t>Split</t>
  </si>
  <si>
    <t>HT d.d.</t>
  </si>
  <si>
    <t>Telemach Hrvatska d.o.o.</t>
  </si>
  <si>
    <t>NETCOM d. o. o.</t>
  </si>
  <si>
    <t>Marketing za sve, obrt za usluge</t>
  </si>
  <si>
    <t>05737455540</t>
  </si>
  <si>
    <t>Klis</t>
  </si>
  <si>
    <t>OTP banka d.d.</t>
  </si>
  <si>
    <t>Bankarske usluge i usluge platnog prometa</t>
  </si>
  <si>
    <t>Veleučilište Marko Marulić u Kninu</t>
  </si>
  <si>
    <t>Plaća za redovni rad</t>
  </si>
  <si>
    <t>Doprinosi za osnovno zdravstveno osiguranje</t>
  </si>
  <si>
    <t>Naknada za prijevoz na posao i s posla</t>
  </si>
  <si>
    <t>SVEUKUPNO:</t>
  </si>
  <si>
    <t>KONTO d.o.o. Požega</t>
  </si>
  <si>
    <t>Požega</t>
  </si>
  <si>
    <t>Vodovod i odvodnja d.o.o.</t>
  </si>
  <si>
    <t>ZAGREBINSPEKT d.o.o.</t>
  </si>
  <si>
    <t>UDRUŽENJE EKONOMISTA I MENADŽERA BALKANA</t>
  </si>
  <si>
    <t>Beograd</t>
  </si>
  <si>
    <t>Rujan</t>
  </si>
  <si>
    <t>NARODNE NOVINE d.d.</t>
  </si>
  <si>
    <t>STUDENAC d.o.o.</t>
  </si>
  <si>
    <t>Omiš</t>
  </si>
  <si>
    <t>02023029348</t>
  </si>
  <si>
    <t>Uredski materijal i ostali materijalni rashodi</t>
  </si>
  <si>
    <t>dm-drogerie markt d.o.o.</t>
  </si>
  <si>
    <t>BRODOMERKUR d.d.</t>
  </si>
  <si>
    <t>MB Minties pulsas</t>
  </si>
  <si>
    <t>Vilnius</t>
  </si>
  <si>
    <t>MIPRO</t>
  </si>
  <si>
    <t>BIPA d.o.o.</t>
  </si>
  <si>
    <t>GRUPA VERN d.o.o.</t>
  </si>
  <si>
    <t>RRIF-PLUS d.o.o.</t>
  </si>
  <si>
    <t>Službena putovanja</t>
  </si>
  <si>
    <t>TERRA SLAVONICA d.o.o.</t>
  </si>
  <si>
    <t>Virovitica</t>
  </si>
  <si>
    <t>INSTALACIJE VRBATOVIĆ d.o.o.</t>
  </si>
  <si>
    <t>Solin</t>
  </si>
  <si>
    <t>05315464026</t>
  </si>
  <si>
    <t>ALCA ZAGREB d.o.o.</t>
  </si>
  <si>
    <t>KONE d.o.o.</t>
  </si>
  <si>
    <t>Naknada za rad predstavničkih i izvršnih tijela</t>
  </si>
  <si>
    <t>PARTNER ELECTRIC d.o.o.</t>
  </si>
  <si>
    <t>Kobilić</t>
  </si>
  <si>
    <t>ZNANSTVENI KONTEKST, obrt za znanstvenu i druge djelatnosti</t>
  </si>
  <si>
    <t>GDPR</t>
  </si>
  <si>
    <t>Intelektualne i osobne usluge(UOD, ukupan trošak)</t>
  </si>
  <si>
    <t>LIDL HRVATSKA d.o.o. k.d.</t>
  </si>
  <si>
    <t>SPAR Hrvatska d.o.o.</t>
  </si>
  <si>
    <t>NOMAGO Mobility d.o.o.</t>
  </si>
  <si>
    <t>TAO, trgovačko-ugostiteljski obrt</t>
  </si>
  <si>
    <t>Vukovar</t>
  </si>
  <si>
    <t>MIMA d.o.o.</t>
  </si>
  <si>
    <t>Đakovo</t>
  </si>
  <si>
    <t>HZ RIF</t>
  </si>
  <si>
    <t>MAKROMIKRO GRUPA d.o.o.</t>
  </si>
  <si>
    <t>Sitni inventar i autogume</t>
  </si>
  <si>
    <t>Croatia Airlines d.d.</t>
  </si>
  <si>
    <t>Buzin</t>
  </si>
  <si>
    <t>VIBEL d.o.o.</t>
  </si>
  <si>
    <t>CRODMA</t>
  </si>
  <si>
    <t>Varaždin</t>
  </si>
  <si>
    <t>Veleučilište Nikola Tesla u Gospiću</t>
  </si>
  <si>
    <t>Gospić</t>
  </si>
  <si>
    <t>Trgovački obrt "MARIĆ COMMERCE"</t>
  </si>
  <si>
    <t>Materijal i dijelovi za tekuće i investicijsko održavanje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</si>
</sst>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2" fontId="0" fillId="0" borderId="0" xfId="0" applyNumberFormat="1"/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ont="1" applyFill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04B4AB-3150-491F-B709-1465A236A3DD}" name="Tablica22" displayName="Tablica22" ref="A8:F146" totalsRowShown="0">
  <autoFilter ref="A8:F146" xr:uid="{69AC9065-1C53-4100-82E4-3DFC8EA7446F}"/>
  <tableColumns count="6">
    <tableColumn id="1" xr3:uid="{E12FB06D-F1AA-4B2E-BAE1-1816596E9A2D}" name="Stupac1"/>
    <tableColumn id="2" xr3:uid="{25004199-863B-4E35-98F8-1E14289E7DFD}" name="Stupac2"/>
    <tableColumn id="3" xr3:uid="{0B113217-2134-4F65-B5FA-F65EDE3A70AF}" name="Stupac3"/>
    <tableColumn id="6" xr3:uid="{B6075E1C-0414-4E05-93D3-CB58F93D44C8}" name="Stupac32"/>
    <tableColumn id="4" xr3:uid="{F2C4DDDE-5C87-402C-8D0C-06AED4E5B416}" name="Stupac4"/>
    <tableColumn id="5" xr3:uid="{91427725-32D5-4F4A-8090-88AA581A2287}" name="Stupac5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B6CF5-47BA-4044-B23A-CF23256A5F2D}">
  <dimension ref="A1:F140"/>
  <sheetViews>
    <sheetView tabSelected="1" workbookViewId="0">
      <selection activeCell="J112" sqref="J112"/>
    </sheetView>
  </sheetViews>
  <sheetFormatPr defaultRowHeight="15" x14ac:dyDescent="0.25"/>
  <cols>
    <col min="1" max="1" width="56.28515625" customWidth="1"/>
    <col min="2" max="2" width="19.85546875" customWidth="1"/>
    <col min="3" max="3" width="29.85546875" bestFit="1" customWidth="1"/>
    <col min="4" max="4" width="20.42578125" bestFit="1" customWidth="1"/>
    <col min="5" max="5" width="11.7109375" customWidth="1"/>
    <col min="6" max="6" width="51.7109375" bestFit="1" customWidth="1"/>
  </cols>
  <sheetData>
    <row r="1" spans="1:6" x14ac:dyDescent="0.25">
      <c r="A1" s="1" t="s">
        <v>0</v>
      </c>
      <c r="B1" s="1" t="s">
        <v>1</v>
      </c>
    </row>
    <row r="3" spans="1:6" ht="15.75" x14ac:dyDescent="0.25">
      <c r="A3" s="2" t="s">
        <v>2</v>
      </c>
    </row>
    <row r="5" spans="1:6" x14ac:dyDescent="0.25">
      <c r="A5" t="s">
        <v>3</v>
      </c>
      <c r="B5" t="s">
        <v>4</v>
      </c>
      <c r="C5" t="s">
        <v>64</v>
      </c>
      <c r="E5" t="s">
        <v>5</v>
      </c>
    </row>
    <row r="7" spans="1:6" ht="12" customHeight="1" x14ac:dyDescent="0.25"/>
    <row r="8" spans="1:6" ht="21.75" hidden="1" customHeight="1" x14ac:dyDescent="0.25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11</v>
      </c>
    </row>
    <row r="9" spans="1:6" x14ac:dyDescent="0.25">
      <c r="A9" t="s">
        <v>12</v>
      </c>
      <c r="B9" s="3" t="s">
        <v>13</v>
      </c>
      <c r="C9" s="3" t="s">
        <v>14</v>
      </c>
      <c r="D9" s="4" t="s">
        <v>15</v>
      </c>
      <c r="E9" s="4" t="s">
        <v>16</v>
      </c>
      <c r="F9" t="s">
        <v>17</v>
      </c>
    </row>
    <row r="10" spans="1:6" s="5" customFormat="1" x14ac:dyDescent="0.25">
      <c r="A10" s="5" t="s">
        <v>18</v>
      </c>
      <c r="B10" s="10">
        <v>68419124305</v>
      </c>
      <c r="C10" s="10" t="s">
        <v>19</v>
      </c>
      <c r="D10" s="6">
        <v>31.86</v>
      </c>
      <c r="E10" s="5">
        <v>3233</v>
      </c>
      <c r="F10" s="5" t="s">
        <v>20</v>
      </c>
    </row>
    <row r="11" spans="1:6" s="5" customFormat="1" x14ac:dyDescent="0.25">
      <c r="A11" s="5" t="s">
        <v>21</v>
      </c>
      <c r="B11" s="10"/>
      <c r="C11" s="10"/>
      <c r="D11" s="6">
        <v>31.86</v>
      </c>
    </row>
    <row r="12" spans="1:6" s="5" customFormat="1" x14ac:dyDescent="0.25">
      <c r="A12" s="5" t="s">
        <v>65</v>
      </c>
      <c r="B12" s="10">
        <v>64546066176</v>
      </c>
      <c r="C12" s="10" t="s">
        <v>19</v>
      </c>
      <c r="D12" s="6">
        <v>675</v>
      </c>
      <c r="E12" s="5">
        <v>3233</v>
      </c>
      <c r="F12" s="5" t="s">
        <v>20</v>
      </c>
    </row>
    <row r="13" spans="1:6" s="5" customFormat="1" x14ac:dyDescent="0.25">
      <c r="A13" s="5" t="s">
        <v>21</v>
      </c>
      <c r="B13" s="10"/>
      <c r="C13" s="10"/>
      <c r="D13" s="6">
        <v>675</v>
      </c>
    </row>
    <row r="14" spans="1:6" s="5" customFormat="1" x14ac:dyDescent="0.25">
      <c r="A14" s="5" t="s">
        <v>66</v>
      </c>
      <c r="B14" s="11" t="s">
        <v>68</v>
      </c>
      <c r="C14" s="10" t="s">
        <v>67</v>
      </c>
      <c r="D14" s="6">
        <v>9.3000000000000007</v>
      </c>
      <c r="E14" s="5">
        <v>3221</v>
      </c>
      <c r="F14" s="5" t="s">
        <v>69</v>
      </c>
    </row>
    <row r="15" spans="1:6" s="5" customFormat="1" x14ac:dyDescent="0.25">
      <c r="A15" s="5" t="s">
        <v>21</v>
      </c>
      <c r="B15" s="10"/>
      <c r="C15" s="10"/>
      <c r="D15" s="6">
        <v>9.3000000000000007</v>
      </c>
    </row>
    <row r="16" spans="1:6" s="5" customFormat="1" x14ac:dyDescent="0.25">
      <c r="A16" s="5" t="s">
        <v>70</v>
      </c>
      <c r="B16" s="10">
        <v>94124811986</v>
      </c>
      <c r="C16" s="10" t="s">
        <v>19</v>
      </c>
      <c r="D16" s="6">
        <f>16.1+11.6+16.1+7.2</f>
        <v>51.000000000000007</v>
      </c>
      <c r="E16" s="5">
        <v>3221</v>
      </c>
      <c r="F16" s="5" t="s">
        <v>69</v>
      </c>
    </row>
    <row r="17" spans="1:6" s="5" customFormat="1" x14ac:dyDescent="0.25">
      <c r="A17" s="5" t="s">
        <v>21</v>
      </c>
      <c r="B17" s="10"/>
      <c r="C17" s="10"/>
      <c r="D17" s="6">
        <f>16.1+11.6+16.1+7.2</f>
        <v>51.000000000000007</v>
      </c>
    </row>
    <row r="18" spans="1:6" s="5" customFormat="1" x14ac:dyDescent="0.25">
      <c r="A18" s="5" t="s">
        <v>71</v>
      </c>
      <c r="B18" s="10">
        <v>33956120458</v>
      </c>
      <c r="C18" s="10" t="s">
        <v>44</v>
      </c>
      <c r="D18" s="6">
        <f>46.45</f>
        <v>46.45</v>
      </c>
      <c r="E18" s="5">
        <v>3221</v>
      </c>
      <c r="F18" s="5" t="s">
        <v>69</v>
      </c>
    </row>
    <row r="19" spans="1:6" s="5" customFormat="1" x14ac:dyDescent="0.25">
      <c r="A19" s="5" t="s">
        <v>21</v>
      </c>
      <c r="B19" s="10"/>
      <c r="C19" s="10"/>
      <c r="D19" s="6">
        <f>46.45</f>
        <v>46.45</v>
      </c>
    </row>
    <row r="20" spans="1:6" s="5" customFormat="1" x14ac:dyDescent="0.25">
      <c r="A20" s="5" t="s">
        <v>72</v>
      </c>
      <c r="B20" s="10"/>
      <c r="C20" s="10" t="s">
        <v>73</v>
      </c>
      <c r="D20" s="6">
        <f>363+363</f>
        <v>726</v>
      </c>
      <c r="E20" s="5">
        <v>3213</v>
      </c>
      <c r="F20" s="5" t="s">
        <v>33</v>
      </c>
    </row>
    <row r="21" spans="1:6" s="5" customFormat="1" x14ac:dyDescent="0.25">
      <c r="A21" s="5" t="s">
        <v>21</v>
      </c>
      <c r="B21" s="10"/>
      <c r="C21" s="10"/>
      <c r="D21" s="6">
        <f>363+363</f>
        <v>726</v>
      </c>
    </row>
    <row r="22" spans="1:6" s="5" customFormat="1" x14ac:dyDescent="0.25">
      <c r="A22" s="5" t="s">
        <v>74</v>
      </c>
      <c r="B22" s="10">
        <v>67645105540</v>
      </c>
      <c r="C22" s="10" t="s">
        <v>24</v>
      </c>
      <c r="D22" s="6">
        <v>350</v>
      </c>
      <c r="E22" s="5">
        <v>3213</v>
      </c>
      <c r="F22" s="5" t="s">
        <v>33</v>
      </c>
    </row>
    <row r="23" spans="1:6" s="5" customFormat="1" x14ac:dyDescent="0.25">
      <c r="A23" s="5" t="s">
        <v>21</v>
      </c>
      <c r="B23" s="10"/>
      <c r="C23" s="10"/>
      <c r="D23" s="6">
        <v>350</v>
      </c>
    </row>
    <row r="24" spans="1:6" s="5" customFormat="1" x14ac:dyDescent="0.25">
      <c r="A24" s="5" t="s">
        <v>75</v>
      </c>
      <c r="B24" s="10">
        <v>66498917936</v>
      </c>
      <c r="C24" s="10" t="s">
        <v>19</v>
      </c>
      <c r="D24" s="6">
        <v>37.549999999999997</v>
      </c>
      <c r="E24" s="5">
        <v>3221</v>
      </c>
      <c r="F24" s="5" t="s">
        <v>69</v>
      </c>
    </row>
    <row r="25" spans="1:6" s="5" customFormat="1" x14ac:dyDescent="0.25">
      <c r="A25" s="5" t="s">
        <v>21</v>
      </c>
      <c r="B25" s="10"/>
      <c r="C25" s="10"/>
      <c r="D25" s="6">
        <v>37.549999999999997</v>
      </c>
    </row>
    <row r="26" spans="1:6" s="5" customFormat="1" x14ac:dyDescent="0.25">
      <c r="A26" s="5" t="s">
        <v>76</v>
      </c>
      <c r="B26" s="10">
        <v>64835483360</v>
      </c>
      <c r="C26" s="10" t="s">
        <v>19</v>
      </c>
      <c r="D26" s="6">
        <f>210</f>
        <v>210</v>
      </c>
      <c r="E26" s="5">
        <v>3213</v>
      </c>
      <c r="F26" s="5" t="s">
        <v>33</v>
      </c>
    </row>
    <row r="27" spans="1:6" s="5" customFormat="1" x14ac:dyDescent="0.25">
      <c r="A27" s="5" t="s">
        <v>21</v>
      </c>
      <c r="B27" s="10"/>
      <c r="C27" s="10"/>
      <c r="D27" s="6">
        <f>210</f>
        <v>210</v>
      </c>
    </row>
    <row r="28" spans="1:6" s="5" customFormat="1" x14ac:dyDescent="0.25">
      <c r="A28" s="5" t="s">
        <v>77</v>
      </c>
      <c r="B28" s="10">
        <v>18376805890</v>
      </c>
      <c r="C28" s="10" t="s">
        <v>19</v>
      </c>
      <c r="D28" s="6">
        <v>136.5</v>
      </c>
      <c r="E28" s="5">
        <v>3221</v>
      </c>
      <c r="F28" s="5" t="s">
        <v>69</v>
      </c>
    </row>
    <row r="29" spans="1:6" s="5" customFormat="1" x14ac:dyDescent="0.25">
      <c r="A29" s="5" t="s">
        <v>21</v>
      </c>
      <c r="B29" s="10"/>
      <c r="C29" s="10"/>
      <c r="D29" s="6">
        <v>136.5</v>
      </c>
    </row>
    <row r="30" spans="1:6" s="5" customFormat="1" x14ac:dyDescent="0.25">
      <c r="A30" s="5" t="s">
        <v>65</v>
      </c>
      <c r="B30" s="10">
        <v>64546066176</v>
      </c>
      <c r="C30" s="10" t="s">
        <v>19</v>
      </c>
      <c r="D30" s="6">
        <f>386.6</f>
        <v>386.6</v>
      </c>
      <c r="E30" s="5">
        <v>3221</v>
      </c>
      <c r="F30" s="5" t="s">
        <v>69</v>
      </c>
    </row>
    <row r="31" spans="1:6" s="5" customFormat="1" x14ac:dyDescent="0.25">
      <c r="A31" s="5" t="s">
        <v>21</v>
      </c>
      <c r="B31" s="10"/>
      <c r="C31" s="10"/>
      <c r="D31" s="6">
        <f>386.6</f>
        <v>386.6</v>
      </c>
    </row>
    <row r="32" spans="1:6" s="5" customFormat="1" x14ac:dyDescent="0.25">
      <c r="A32" s="5" t="s">
        <v>22</v>
      </c>
      <c r="B32" s="10">
        <v>85831130368</v>
      </c>
      <c r="C32" s="10" t="s">
        <v>19</v>
      </c>
      <c r="D32" s="6">
        <f>5.16</f>
        <v>5.16</v>
      </c>
      <c r="E32" s="5">
        <v>3239</v>
      </c>
      <c r="F32" s="5" t="s">
        <v>23</v>
      </c>
    </row>
    <row r="33" spans="1:6" s="5" customFormat="1" x14ac:dyDescent="0.25">
      <c r="A33" s="5" t="s">
        <v>21</v>
      </c>
      <c r="B33" s="10"/>
      <c r="C33" s="10"/>
      <c r="D33" s="6">
        <f>5.16</f>
        <v>5.16</v>
      </c>
    </row>
    <row r="34" spans="1:6" s="5" customFormat="1" x14ac:dyDescent="0.25">
      <c r="A34" s="5" t="s">
        <v>94</v>
      </c>
      <c r="B34" s="10">
        <v>70852164421</v>
      </c>
      <c r="C34" s="10" t="s">
        <v>19</v>
      </c>
      <c r="D34" s="6">
        <f>390</f>
        <v>390</v>
      </c>
      <c r="E34" s="5">
        <v>3213</v>
      </c>
      <c r="F34" s="5" t="s">
        <v>33</v>
      </c>
    </row>
    <row r="35" spans="1:6" s="5" customFormat="1" x14ac:dyDescent="0.25">
      <c r="A35" s="5" t="s">
        <v>21</v>
      </c>
      <c r="B35" s="10"/>
      <c r="C35" s="10"/>
      <c r="D35" s="6">
        <f>390</f>
        <v>390</v>
      </c>
    </row>
    <row r="36" spans="1:6" s="5" customFormat="1" x14ac:dyDescent="0.25">
      <c r="A36" s="5" t="s">
        <v>93</v>
      </c>
      <c r="B36" s="10">
        <v>46108893754</v>
      </c>
      <c r="C36" s="10" t="s">
        <v>19</v>
      </c>
      <c r="D36" s="6">
        <f>10.99</f>
        <v>10.99</v>
      </c>
      <c r="E36" s="5">
        <v>3221</v>
      </c>
      <c r="F36" s="5" t="s">
        <v>69</v>
      </c>
    </row>
    <row r="37" spans="1:6" s="5" customFormat="1" x14ac:dyDescent="0.25">
      <c r="A37" s="5" t="s">
        <v>21</v>
      </c>
      <c r="B37" s="10"/>
      <c r="C37" s="10"/>
      <c r="D37" s="6">
        <f>10.99</f>
        <v>10.99</v>
      </c>
    </row>
    <row r="38" spans="1:6" s="5" customFormat="1" x14ac:dyDescent="0.25">
      <c r="A38" s="5" t="s">
        <v>92</v>
      </c>
      <c r="B38" s="10">
        <v>66089976432</v>
      </c>
      <c r="C38" s="10" t="s">
        <v>39</v>
      </c>
      <c r="D38" s="6">
        <f>15.9</f>
        <v>15.9</v>
      </c>
      <c r="E38" s="5">
        <v>3221</v>
      </c>
      <c r="F38" s="5" t="s">
        <v>69</v>
      </c>
    </row>
    <row r="39" spans="1:6" s="5" customFormat="1" x14ac:dyDescent="0.25">
      <c r="A39" s="5" t="s">
        <v>21</v>
      </c>
      <c r="B39" s="10"/>
      <c r="C39" s="10"/>
      <c r="D39" s="6">
        <f>15.9</f>
        <v>15.9</v>
      </c>
    </row>
    <row r="40" spans="1:6" s="5" customFormat="1" x14ac:dyDescent="0.25">
      <c r="A40" s="5" t="s">
        <v>26</v>
      </c>
      <c r="B40" s="10">
        <v>46163832762</v>
      </c>
      <c r="C40" s="10" t="s">
        <v>25</v>
      </c>
      <c r="D40" s="6">
        <f>93.33+223.28</f>
        <v>316.61</v>
      </c>
      <c r="E40" s="5">
        <v>3234</v>
      </c>
      <c r="F40" s="5" t="s">
        <v>27</v>
      </c>
    </row>
    <row r="41" spans="1:6" s="5" customFormat="1" x14ac:dyDescent="0.25">
      <c r="A41" s="5" t="s">
        <v>21</v>
      </c>
      <c r="B41" s="10"/>
      <c r="C41" s="10"/>
      <c r="D41" s="6">
        <f>93.33+223.28</f>
        <v>316.61</v>
      </c>
    </row>
    <row r="42" spans="1:6" s="5" customFormat="1" x14ac:dyDescent="0.25">
      <c r="A42" s="5" t="s">
        <v>28</v>
      </c>
      <c r="B42" s="10" t="s">
        <v>29</v>
      </c>
      <c r="C42" s="10" t="s">
        <v>25</v>
      </c>
      <c r="D42" s="6">
        <f>0.16</f>
        <v>0.16</v>
      </c>
      <c r="E42" s="5">
        <v>3235</v>
      </c>
      <c r="F42" s="5" t="s">
        <v>32</v>
      </c>
    </row>
    <row r="43" spans="1:6" s="5" customFormat="1" x14ac:dyDescent="0.25">
      <c r="A43" s="5" t="s">
        <v>21</v>
      </c>
      <c r="B43" s="10"/>
      <c r="C43" s="10"/>
      <c r="D43" s="6">
        <f>0.16</f>
        <v>0.16</v>
      </c>
    </row>
    <row r="44" spans="1:6" s="5" customFormat="1" x14ac:dyDescent="0.25">
      <c r="A44" s="5" t="s">
        <v>30</v>
      </c>
      <c r="B44" s="10">
        <v>33890755814</v>
      </c>
      <c r="C44" s="10" t="s">
        <v>31</v>
      </c>
      <c r="D44" s="6">
        <f>250</f>
        <v>250</v>
      </c>
      <c r="E44" s="5">
        <v>3235</v>
      </c>
      <c r="F44" s="5" t="s">
        <v>32</v>
      </c>
    </row>
    <row r="45" spans="1:6" s="5" customFormat="1" x14ac:dyDescent="0.25">
      <c r="A45" s="5" t="s">
        <v>21</v>
      </c>
      <c r="B45" s="10"/>
      <c r="C45" s="10"/>
      <c r="D45" s="6">
        <f>250</f>
        <v>250</v>
      </c>
    </row>
    <row r="46" spans="1:6" s="5" customFormat="1" x14ac:dyDescent="0.25">
      <c r="A46" s="5" t="s">
        <v>60</v>
      </c>
      <c r="B46" s="10">
        <v>26251326399</v>
      </c>
      <c r="C46" s="10" t="s">
        <v>42</v>
      </c>
      <c r="D46" s="6">
        <f>33.68+92.44+239.21+36.95</f>
        <v>402.28000000000003</v>
      </c>
      <c r="E46" s="5">
        <v>3234</v>
      </c>
      <c r="F46" s="5" t="s">
        <v>27</v>
      </c>
    </row>
    <row r="47" spans="1:6" s="5" customFormat="1" x14ac:dyDescent="0.25">
      <c r="A47" s="5" t="s">
        <v>21</v>
      </c>
      <c r="B47" s="10"/>
      <c r="C47" s="10"/>
      <c r="D47" s="6">
        <f>33.68+92.44+239.21+36.95</f>
        <v>402.28000000000003</v>
      </c>
    </row>
    <row r="48" spans="1:6" s="5" customFormat="1" x14ac:dyDescent="0.25">
      <c r="A48" s="5" t="s">
        <v>58</v>
      </c>
      <c r="B48" s="10">
        <v>59143170280</v>
      </c>
      <c r="C48" s="10" t="s">
        <v>59</v>
      </c>
      <c r="D48" s="6">
        <f>237.5</f>
        <v>237.5</v>
      </c>
      <c r="E48" s="5">
        <v>3238</v>
      </c>
      <c r="F48" s="5" t="s">
        <v>34</v>
      </c>
    </row>
    <row r="49" spans="1:6" s="5" customFormat="1" x14ac:dyDescent="0.25">
      <c r="A49" s="5" t="s">
        <v>21</v>
      </c>
      <c r="B49" s="10"/>
      <c r="C49" s="10"/>
      <c r="D49" s="6">
        <f>237.5</f>
        <v>237.5</v>
      </c>
    </row>
    <row r="50" spans="1:6" s="5" customFormat="1" x14ac:dyDescent="0.25">
      <c r="A50" s="5" t="s">
        <v>36</v>
      </c>
      <c r="B50" s="10">
        <v>63073332379</v>
      </c>
      <c r="C50" s="10" t="s">
        <v>19</v>
      </c>
      <c r="D50" s="6">
        <f>1878.35</f>
        <v>1878.35</v>
      </c>
      <c r="E50" s="5">
        <v>3223</v>
      </c>
      <c r="F50" s="5" t="s">
        <v>37</v>
      </c>
    </row>
    <row r="51" spans="1:6" s="5" customFormat="1" x14ac:dyDescent="0.25">
      <c r="A51" s="5" t="s">
        <v>21</v>
      </c>
      <c r="B51" s="10"/>
      <c r="C51" s="10"/>
      <c r="D51" s="6">
        <f>1878.35</f>
        <v>1878.35</v>
      </c>
    </row>
    <row r="52" spans="1:6" s="5" customFormat="1" x14ac:dyDescent="0.25">
      <c r="A52" s="5" t="s">
        <v>109</v>
      </c>
      <c r="B52" s="10">
        <v>13784529096</v>
      </c>
      <c r="C52" s="10" t="s">
        <v>25</v>
      </c>
      <c r="D52" s="6">
        <f>421.2</f>
        <v>421.2</v>
      </c>
      <c r="E52" s="5">
        <v>3224</v>
      </c>
      <c r="F52" s="5" t="s">
        <v>110</v>
      </c>
    </row>
    <row r="53" spans="1:6" s="5" customFormat="1" x14ac:dyDescent="0.25">
      <c r="A53" s="5" t="s">
        <v>21</v>
      </c>
      <c r="B53" s="10"/>
      <c r="C53" s="10"/>
      <c r="D53" s="6">
        <f>421.2</f>
        <v>421.2</v>
      </c>
    </row>
    <row r="54" spans="1:6" s="5" customFormat="1" x14ac:dyDescent="0.25">
      <c r="A54" s="5" t="s">
        <v>62</v>
      </c>
      <c r="B54" s="10"/>
      <c r="C54" s="10" t="s">
        <v>63</v>
      </c>
      <c r="D54" s="6">
        <f>153</f>
        <v>153</v>
      </c>
      <c r="E54" s="5">
        <v>3213</v>
      </c>
      <c r="F54" s="12" t="s">
        <v>33</v>
      </c>
    </row>
    <row r="55" spans="1:6" s="5" customFormat="1" x14ac:dyDescent="0.25">
      <c r="A55" s="5" t="s">
        <v>21</v>
      </c>
      <c r="B55" s="10"/>
      <c r="C55" s="10"/>
      <c r="D55" s="6">
        <f>153</f>
        <v>153</v>
      </c>
    </row>
    <row r="56" spans="1:6" s="5" customFormat="1" x14ac:dyDescent="0.25">
      <c r="A56" s="5" t="s">
        <v>87</v>
      </c>
      <c r="B56" s="10">
        <v>21246000051</v>
      </c>
      <c r="C56" s="10" t="s">
        <v>88</v>
      </c>
      <c r="D56" s="6">
        <f>875</f>
        <v>875</v>
      </c>
      <c r="E56" s="5">
        <v>3232</v>
      </c>
      <c r="F56" s="5" t="s">
        <v>35</v>
      </c>
    </row>
    <row r="57" spans="1:6" s="5" customFormat="1" x14ac:dyDescent="0.25">
      <c r="A57" s="5" t="s">
        <v>21</v>
      </c>
      <c r="B57" s="10"/>
      <c r="C57" s="10"/>
      <c r="D57" s="6">
        <f>875</f>
        <v>875</v>
      </c>
    </row>
    <row r="58" spans="1:6" s="5" customFormat="1" x14ac:dyDescent="0.25">
      <c r="A58" s="5" t="s">
        <v>38</v>
      </c>
      <c r="B58" s="10">
        <v>87311810356</v>
      </c>
      <c r="C58" s="10" t="s">
        <v>39</v>
      </c>
      <c r="D58" s="6">
        <f>125</f>
        <v>125</v>
      </c>
      <c r="E58" s="5">
        <v>3231</v>
      </c>
      <c r="F58" s="5" t="s">
        <v>40</v>
      </c>
    </row>
    <row r="59" spans="1:6" s="5" customFormat="1" x14ac:dyDescent="0.25">
      <c r="A59" s="5" t="s">
        <v>21</v>
      </c>
      <c r="B59" s="10"/>
      <c r="C59" s="10"/>
      <c r="D59" s="6">
        <f>125</f>
        <v>125</v>
      </c>
    </row>
    <row r="60" spans="1:6" s="5" customFormat="1" x14ac:dyDescent="0.25">
      <c r="A60" s="5" t="s">
        <v>61</v>
      </c>
      <c r="B60" s="10">
        <v>82752153530</v>
      </c>
      <c r="C60" s="10" t="s">
        <v>19</v>
      </c>
      <c r="D60" s="6">
        <f>275</f>
        <v>275</v>
      </c>
      <c r="E60" s="5">
        <v>3232</v>
      </c>
      <c r="F60" s="5" t="s">
        <v>35</v>
      </c>
    </row>
    <row r="61" spans="1:6" s="5" customFormat="1" x14ac:dyDescent="0.25">
      <c r="A61" s="5" t="s">
        <v>21</v>
      </c>
      <c r="B61" s="10"/>
      <c r="C61" s="10"/>
      <c r="D61" s="6">
        <f>275</f>
        <v>275</v>
      </c>
    </row>
    <row r="62" spans="1:6" s="5" customFormat="1" x14ac:dyDescent="0.25">
      <c r="A62" s="5" t="s">
        <v>107</v>
      </c>
      <c r="B62" s="10">
        <v>42552392522</v>
      </c>
      <c r="C62" s="10" t="s">
        <v>108</v>
      </c>
      <c r="D62" s="6">
        <f>100+200</f>
        <v>300</v>
      </c>
      <c r="E62" s="5">
        <v>3213</v>
      </c>
      <c r="F62" s="5" t="s">
        <v>33</v>
      </c>
    </row>
    <row r="63" spans="1:6" s="5" customFormat="1" x14ac:dyDescent="0.25">
      <c r="A63" s="5" t="s">
        <v>21</v>
      </c>
      <c r="B63" s="10"/>
      <c r="C63" s="10"/>
      <c r="D63" s="6">
        <f>100+200</f>
        <v>300</v>
      </c>
    </row>
    <row r="64" spans="1:6" s="5" customFormat="1" x14ac:dyDescent="0.25">
      <c r="A64" s="5" t="s">
        <v>105</v>
      </c>
      <c r="B64" s="10">
        <v>31619854543</v>
      </c>
      <c r="C64" s="10" t="s">
        <v>106</v>
      </c>
      <c r="D64" s="6">
        <f>250+175</f>
        <v>425</v>
      </c>
      <c r="E64" s="5">
        <v>3213</v>
      </c>
      <c r="F64" s="5" t="s">
        <v>33</v>
      </c>
    </row>
    <row r="65" spans="1:6" s="5" customFormat="1" x14ac:dyDescent="0.25">
      <c r="A65" s="5" t="s">
        <v>21</v>
      </c>
      <c r="B65" s="10"/>
      <c r="C65" s="10"/>
      <c r="D65" s="6">
        <f>250+175</f>
        <v>425</v>
      </c>
    </row>
    <row r="66" spans="1:6" s="5" customFormat="1" x14ac:dyDescent="0.25">
      <c r="A66" s="5" t="s">
        <v>104</v>
      </c>
      <c r="B66" s="10">
        <v>68252452178</v>
      </c>
      <c r="C66" s="10" t="s">
        <v>44</v>
      </c>
      <c r="D66" s="6">
        <f>3233.75</f>
        <v>3233.75</v>
      </c>
      <c r="E66" s="5">
        <v>3232</v>
      </c>
      <c r="F66" s="5" t="s">
        <v>35</v>
      </c>
    </row>
    <row r="67" spans="1:6" s="5" customFormat="1" x14ac:dyDescent="0.25">
      <c r="A67" s="5" t="s">
        <v>21</v>
      </c>
      <c r="B67" s="10"/>
      <c r="C67" s="10"/>
      <c r="D67" s="6">
        <f>3233.75</f>
        <v>3233.75</v>
      </c>
    </row>
    <row r="68" spans="1:6" s="5" customFormat="1" x14ac:dyDescent="0.25">
      <c r="A68" s="5" t="s">
        <v>102</v>
      </c>
      <c r="B68" s="10">
        <v>24640993045</v>
      </c>
      <c r="C68" s="10" t="s">
        <v>103</v>
      </c>
      <c r="D68" s="6">
        <f>358.74</f>
        <v>358.74</v>
      </c>
      <c r="E68" s="5">
        <v>3211</v>
      </c>
      <c r="F68" s="5" t="s">
        <v>78</v>
      </c>
    </row>
    <row r="69" spans="1:6" s="5" customFormat="1" x14ac:dyDescent="0.25">
      <c r="A69" s="5" t="s">
        <v>21</v>
      </c>
      <c r="B69" s="10"/>
      <c r="C69" s="10"/>
      <c r="D69" s="6">
        <f>358.74</f>
        <v>358.74</v>
      </c>
    </row>
    <row r="70" spans="1:6" s="5" customFormat="1" x14ac:dyDescent="0.25">
      <c r="A70" s="5" t="s">
        <v>100</v>
      </c>
      <c r="B70" s="10">
        <v>50467974870</v>
      </c>
      <c r="C70" s="10" t="s">
        <v>39</v>
      </c>
      <c r="D70" s="6">
        <f>107.85</f>
        <v>107.85</v>
      </c>
      <c r="E70" s="5">
        <v>3225</v>
      </c>
      <c r="F70" s="5" t="s">
        <v>101</v>
      </c>
    </row>
    <row r="71" spans="1:6" s="5" customFormat="1" x14ac:dyDescent="0.25">
      <c r="A71" s="5" t="s">
        <v>21</v>
      </c>
      <c r="B71" s="10"/>
      <c r="C71" s="10"/>
      <c r="D71" s="6">
        <f>107.85</f>
        <v>107.85</v>
      </c>
    </row>
    <row r="72" spans="1:6" s="5" customFormat="1" x14ac:dyDescent="0.25">
      <c r="A72" s="5" t="s">
        <v>99</v>
      </c>
      <c r="B72" s="10">
        <v>75508100288</v>
      </c>
      <c r="C72" s="10" t="s">
        <v>19</v>
      </c>
      <c r="D72" s="6">
        <f>100</f>
        <v>100</v>
      </c>
      <c r="E72" s="5">
        <v>3213</v>
      </c>
      <c r="F72" s="5" t="s">
        <v>33</v>
      </c>
    </row>
    <row r="73" spans="1:6" s="5" customFormat="1" x14ac:dyDescent="0.25">
      <c r="A73" s="5" t="s">
        <v>21</v>
      </c>
      <c r="B73" s="10"/>
      <c r="C73" s="10"/>
      <c r="D73" s="6">
        <f>100</f>
        <v>100</v>
      </c>
    </row>
    <row r="74" spans="1:6" s="5" customFormat="1" x14ac:dyDescent="0.25">
      <c r="A74" s="5" t="s">
        <v>97</v>
      </c>
      <c r="B74" s="10">
        <v>44747899659</v>
      </c>
      <c r="C74" s="10" t="s">
        <v>98</v>
      </c>
      <c r="D74" s="6">
        <f>393.6</f>
        <v>393.6</v>
      </c>
      <c r="E74" s="5">
        <v>3211</v>
      </c>
      <c r="F74" s="5" t="s">
        <v>78</v>
      </c>
    </row>
    <row r="75" spans="1:6" s="5" customFormat="1" x14ac:dyDescent="0.25">
      <c r="A75" s="5" t="s">
        <v>21</v>
      </c>
      <c r="B75" s="10"/>
      <c r="C75" s="10"/>
      <c r="D75" s="6">
        <f>393.6</f>
        <v>393.6</v>
      </c>
    </row>
    <row r="76" spans="1:6" s="5" customFormat="1" x14ac:dyDescent="0.25">
      <c r="A76" s="5" t="s">
        <v>95</v>
      </c>
      <c r="B76" s="10">
        <v>97528805073</v>
      </c>
      <c r="C76" s="10" t="s">
        <v>96</v>
      </c>
      <c r="D76" s="6">
        <f>92.52</f>
        <v>92.52</v>
      </c>
      <c r="E76" s="5">
        <v>3211</v>
      </c>
      <c r="F76" s="5" t="s">
        <v>78</v>
      </c>
    </row>
    <row r="77" spans="1:6" s="5" customFormat="1" x14ac:dyDescent="0.25">
      <c r="A77" s="5" t="s">
        <v>21</v>
      </c>
      <c r="B77" s="10"/>
      <c r="C77" s="10"/>
      <c r="D77" s="6">
        <f>92.52</f>
        <v>92.52</v>
      </c>
    </row>
    <row r="78" spans="1:6" s="5" customFormat="1" x14ac:dyDescent="0.25">
      <c r="A78" s="5" t="s">
        <v>89</v>
      </c>
      <c r="B78" s="10">
        <v>98135054723</v>
      </c>
      <c r="C78" s="10" t="s">
        <v>19</v>
      </c>
      <c r="D78" s="6">
        <f>250</f>
        <v>250</v>
      </c>
      <c r="E78" s="5">
        <v>3213</v>
      </c>
      <c r="F78" s="5" t="s">
        <v>33</v>
      </c>
    </row>
    <row r="79" spans="1:6" s="5" customFormat="1" x14ac:dyDescent="0.25">
      <c r="A79" s="5" t="s">
        <v>21</v>
      </c>
      <c r="B79" s="10"/>
      <c r="C79" s="10"/>
      <c r="D79" s="6">
        <f>250</f>
        <v>250</v>
      </c>
    </row>
    <row r="80" spans="1:6" s="5" customFormat="1" x14ac:dyDescent="0.25">
      <c r="A80" s="5" t="s">
        <v>28</v>
      </c>
      <c r="B80" s="10" t="s">
        <v>29</v>
      </c>
      <c r="C80" s="10" t="s">
        <v>25</v>
      </c>
      <c r="D80" s="6">
        <f>105.94+532.1+105.94+532.1</f>
        <v>1276.08</v>
      </c>
      <c r="E80" s="5">
        <v>3234</v>
      </c>
      <c r="F80" s="5" t="s">
        <v>27</v>
      </c>
    </row>
    <row r="81" spans="1:6" s="5" customFormat="1" x14ac:dyDescent="0.25">
      <c r="A81" s="5" t="s">
        <v>21</v>
      </c>
      <c r="B81" s="10"/>
      <c r="C81" s="10"/>
      <c r="D81" s="6">
        <f>105.94+532.1+105.94+532.1</f>
        <v>1276.08</v>
      </c>
    </row>
    <row r="82" spans="1:6" s="5" customFormat="1" x14ac:dyDescent="0.25">
      <c r="A82" s="5" t="s">
        <v>81</v>
      </c>
      <c r="B82" s="11" t="s">
        <v>83</v>
      </c>
      <c r="C82" s="10" t="s">
        <v>82</v>
      </c>
      <c r="D82" s="6">
        <f>1016.25+1012.5</f>
        <v>2028.75</v>
      </c>
      <c r="E82" s="5">
        <v>3232</v>
      </c>
      <c r="F82" s="5" t="s">
        <v>35</v>
      </c>
    </row>
    <row r="83" spans="1:6" s="5" customFormat="1" x14ac:dyDescent="0.25">
      <c r="A83" s="5" t="s">
        <v>21</v>
      </c>
      <c r="B83" s="10"/>
      <c r="C83" s="10"/>
      <c r="D83" s="6">
        <f>1016.25+1012.5</f>
        <v>2028.75</v>
      </c>
    </row>
    <row r="84" spans="1:6" s="5" customFormat="1" x14ac:dyDescent="0.25">
      <c r="A84" s="5" t="s">
        <v>84</v>
      </c>
      <c r="B84" s="10">
        <v>58353015102</v>
      </c>
      <c r="C84" s="10" t="s">
        <v>19</v>
      </c>
      <c r="D84" s="6">
        <f>382.6</f>
        <v>382.6</v>
      </c>
      <c r="E84" s="5">
        <v>3221</v>
      </c>
      <c r="F84" s="5" t="s">
        <v>69</v>
      </c>
    </row>
    <row r="85" spans="1:6" s="5" customFormat="1" x14ac:dyDescent="0.25">
      <c r="A85" s="5" t="s">
        <v>21</v>
      </c>
      <c r="B85" s="10"/>
      <c r="C85" s="10"/>
      <c r="D85" s="6">
        <f>382.6</f>
        <v>382.6</v>
      </c>
    </row>
    <row r="86" spans="1:6" s="5" customFormat="1" x14ac:dyDescent="0.25">
      <c r="A86" s="5" t="s">
        <v>85</v>
      </c>
      <c r="B86" s="10">
        <v>15526597734</v>
      </c>
      <c r="C86" s="10" t="s">
        <v>19</v>
      </c>
      <c r="D86" s="6">
        <f>142.35</f>
        <v>142.35</v>
      </c>
      <c r="E86" s="5">
        <v>3232</v>
      </c>
      <c r="F86" s="5" t="s">
        <v>35</v>
      </c>
    </row>
    <row r="87" spans="1:6" s="5" customFormat="1" x14ac:dyDescent="0.25">
      <c r="A87" s="5" t="s">
        <v>21</v>
      </c>
      <c r="B87" s="10"/>
      <c r="C87" s="10"/>
      <c r="D87" s="6">
        <f>142.35</f>
        <v>142.35</v>
      </c>
    </row>
    <row r="88" spans="1:6" s="5" customFormat="1" x14ac:dyDescent="0.25">
      <c r="A88" s="5" t="s">
        <v>79</v>
      </c>
      <c r="B88" s="10">
        <v>50833681934</v>
      </c>
      <c r="C88" s="10" t="s">
        <v>80</v>
      </c>
      <c r="D88" s="6">
        <f>258.57</f>
        <v>258.57</v>
      </c>
      <c r="E88" s="5">
        <v>3211</v>
      </c>
      <c r="F88" s="5" t="s">
        <v>78</v>
      </c>
    </row>
    <row r="89" spans="1:6" s="5" customFormat="1" x14ac:dyDescent="0.25">
      <c r="A89" s="5" t="s">
        <v>21</v>
      </c>
      <c r="B89" s="10"/>
      <c r="C89" s="10"/>
      <c r="D89" s="6">
        <f>258.57</f>
        <v>258.57</v>
      </c>
    </row>
    <row r="90" spans="1:6" s="5" customFormat="1" x14ac:dyDescent="0.25">
      <c r="A90" s="5" t="s">
        <v>41</v>
      </c>
      <c r="B90" s="10">
        <v>68241113433</v>
      </c>
      <c r="C90" s="10" t="s">
        <v>42</v>
      </c>
      <c r="D90" s="6">
        <f>805.04</f>
        <v>805.04</v>
      </c>
      <c r="E90" s="5">
        <v>3239</v>
      </c>
      <c r="F90" s="5" t="s">
        <v>23</v>
      </c>
    </row>
    <row r="91" spans="1:6" s="5" customFormat="1" x14ac:dyDescent="0.25">
      <c r="A91" s="5" t="s">
        <v>21</v>
      </c>
      <c r="B91" s="10"/>
      <c r="C91" s="10"/>
      <c r="D91" s="6">
        <f>805.04</f>
        <v>805.04</v>
      </c>
    </row>
    <row r="92" spans="1:6" s="5" customFormat="1" x14ac:dyDescent="0.25">
      <c r="A92" s="5" t="s">
        <v>43</v>
      </c>
      <c r="B92" s="10">
        <v>25975412650</v>
      </c>
      <c r="C92" s="10" t="s">
        <v>44</v>
      </c>
      <c r="D92" s="6">
        <f>1702.98</f>
        <v>1702.98</v>
      </c>
      <c r="E92" s="5">
        <v>3239</v>
      </c>
      <c r="F92" s="5" t="s">
        <v>23</v>
      </c>
    </row>
    <row r="93" spans="1:6" s="5" customFormat="1" x14ac:dyDescent="0.25">
      <c r="A93" s="5" t="s">
        <v>21</v>
      </c>
      <c r="B93" s="10"/>
      <c r="C93" s="10"/>
      <c r="D93" s="6">
        <f>1702.98</f>
        <v>1702.98</v>
      </c>
    </row>
    <row r="94" spans="1:6" s="5" customFormat="1" x14ac:dyDescent="0.25">
      <c r="A94" s="5" t="s">
        <v>45</v>
      </c>
      <c r="B94" s="10">
        <v>81793146560</v>
      </c>
      <c r="C94" s="10" t="s">
        <v>19</v>
      </c>
      <c r="D94" s="6">
        <v>35.69</v>
      </c>
      <c r="E94" s="5">
        <v>3231</v>
      </c>
      <c r="F94" s="5" t="s">
        <v>40</v>
      </c>
    </row>
    <row r="95" spans="1:6" s="5" customFormat="1" x14ac:dyDescent="0.25">
      <c r="A95" s="5" t="s">
        <v>21</v>
      </c>
      <c r="B95" s="10"/>
      <c r="C95" s="10"/>
      <c r="D95" s="6">
        <v>35.69</v>
      </c>
    </row>
    <row r="96" spans="1:6" s="5" customFormat="1" x14ac:dyDescent="0.25">
      <c r="A96" s="5" t="s">
        <v>46</v>
      </c>
      <c r="B96" s="10">
        <v>70133616033</v>
      </c>
      <c r="C96" s="10" t="s">
        <v>19</v>
      </c>
      <c r="D96" s="6">
        <f>191.76</f>
        <v>191.76</v>
      </c>
      <c r="E96" s="5">
        <v>3231</v>
      </c>
      <c r="F96" s="5" t="s">
        <v>40</v>
      </c>
    </row>
    <row r="97" spans="1:6" s="5" customFormat="1" x14ac:dyDescent="0.25">
      <c r="A97" s="5" t="s">
        <v>21</v>
      </c>
      <c r="B97" s="10"/>
      <c r="C97" s="10"/>
      <c r="D97" s="6">
        <f>191.76</f>
        <v>191.76</v>
      </c>
    </row>
    <row r="98" spans="1:6" s="5" customFormat="1" x14ac:dyDescent="0.25">
      <c r="A98" s="5" t="s">
        <v>47</v>
      </c>
      <c r="B98" s="10">
        <v>46118101286</v>
      </c>
      <c r="C98" s="10" t="s">
        <v>24</v>
      </c>
      <c r="D98" s="6">
        <v>412.5</v>
      </c>
      <c r="E98" s="5">
        <v>3238</v>
      </c>
      <c r="F98" s="5" t="s">
        <v>34</v>
      </c>
    </row>
    <row r="99" spans="1:6" s="5" customFormat="1" x14ac:dyDescent="0.25">
      <c r="A99" s="5" t="s">
        <v>21</v>
      </c>
      <c r="B99" s="10"/>
      <c r="C99" s="10"/>
      <c r="D99" s="6">
        <v>412.5</v>
      </c>
    </row>
    <row r="100" spans="1:6" s="5" customFormat="1" x14ac:dyDescent="0.25">
      <c r="A100" s="5" t="s">
        <v>48</v>
      </c>
      <c r="B100" s="10" t="s">
        <v>49</v>
      </c>
      <c r="C100" s="10" t="s">
        <v>50</v>
      </c>
      <c r="D100" s="6">
        <f>766.67</f>
        <v>766.67</v>
      </c>
      <c r="E100" s="5">
        <v>3233</v>
      </c>
      <c r="F100" s="5" t="s">
        <v>20</v>
      </c>
    </row>
    <row r="101" spans="1:6" s="5" customFormat="1" x14ac:dyDescent="0.25">
      <c r="A101" s="5" t="s">
        <v>21</v>
      </c>
      <c r="B101" s="10"/>
      <c r="C101" s="10"/>
      <c r="D101" s="6">
        <f>766.67</f>
        <v>766.67</v>
      </c>
    </row>
    <row r="102" spans="1:6" s="5" customFormat="1" x14ac:dyDescent="0.25">
      <c r="A102" s="5" t="s">
        <v>51</v>
      </c>
      <c r="B102" s="10">
        <v>52508873833</v>
      </c>
      <c r="C102" s="10" t="s">
        <v>44</v>
      </c>
      <c r="D102" s="6">
        <f>41.15+7+11+7+8</f>
        <v>74.150000000000006</v>
      </c>
      <c r="E102" s="5">
        <v>3431</v>
      </c>
      <c r="F102" s="5" t="s">
        <v>52</v>
      </c>
    </row>
    <row r="103" spans="1:6" s="5" customFormat="1" x14ac:dyDescent="0.25">
      <c r="A103" s="5" t="s">
        <v>21</v>
      </c>
      <c r="B103" s="10"/>
      <c r="C103" s="10"/>
      <c r="D103" s="6">
        <f>41.15+7+11+7+8</f>
        <v>74.150000000000006</v>
      </c>
    </row>
    <row r="104" spans="1:6" s="5" customFormat="1" x14ac:dyDescent="0.25">
      <c r="A104" s="5" t="s">
        <v>90</v>
      </c>
      <c r="B104" s="10" t="s">
        <v>90</v>
      </c>
      <c r="C104" s="10" t="s">
        <v>90</v>
      </c>
      <c r="D104" s="6">
        <f>1058.37+442.97</f>
        <v>1501.34</v>
      </c>
      <c r="E104" s="5">
        <v>3237</v>
      </c>
      <c r="F104" s="5" t="s">
        <v>91</v>
      </c>
    </row>
    <row r="105" spans="1:6" s="5" customFormat="1" x14ac:dyDescent="0.25">
      <c r="A105" s="5" t="s">
        <v>21</v>
      </c>
      <c r="B105" s="10"/>
      <c r="C105" s="10"/>
      <c r="D105" s="6">
        <f>1058.37+442.97</f>
        <v>1501.34</v>
      </c>
    </row>
    <row r="106" spans="1:6" s="5" customFormat="1" x14ac:dyDescent="0.25">
      <c r="A106" s="5" t="s">
        <v>53</v>
      </c>
      <c r="B106" s="7"/>
      <c r="C106" s="7"/>
      <c r="D106" s="6">
        <v>111135.45</v>
      </c>
      <c r="E106" s="5">
        <v>3111</v>
      </c>
      <c r="F106" s="5" t="s">
        <v>54</v>
      </c>
    </row>
    <row r="107" spans="1:6" s="5" customFormat="1" x14ac:dyDescent="0.25">
      <c r="B107" s="7"/>
      <c r="C107" s="7"/>
      <c r="D107" s="6">
        <v>18337.34</v>
      </c>
      <c r="E107" s="5">
        <v>3132</v>
      </c>
      <c r="F107" s="5" t="s">
        <v>55</v>
      </c>
    </row>
    <row r="108" spans="1:6" s="5" customFormat="1" x14ac:dyDescent="0.25">
      <c r="B108" s="7"/>
      <c r="C108" s="7"/>
      <c r="D108" s="6">
        <v>3889.82</v>
      </c>
      <c r="E108" s="5">
        <v>3212</v>
      </c>
      <c r="F108" s="5" t="s">
        <v>56</v>
      </c>
    </row>
    <row r="109" spans="1:6" s="5" customFormat="1" x14ac:dyDescent="0.25">
      <c r="B109" s="7"/>
      <c r="C109" s="7"/>
      <c r="D109" s="6">
        <f>3226.13</f>
        <v>3226.13</v>
      </c>
      <c r="E109" s="5">
        <v>3291</v>
      </c>
      <c r="F109" s="5" t="s">
        <v>86</v>
      </c>
    </row>
    <row r="110" spans="1:6" s="5" customFormat="1" x14ac:dyDescent="0.25">
      <c r="B110" s="7"/>
      <c r="C110" s="7"/>
      <c r="D110" s="6">
        <f>15+348+45+703</f>
        <v>1111</v>
      </c>
      <c r="E110" s="5">
        <v>3211</v>
      </c>
      <c r="F110" s="5" t="s">
        <v>78</v>
      </c>
    </row>
    <row r="111" spans="1:6" s="5" customFormat="1" x14ac:dyDescent="0.25">
      <c r="B111" s="7"/>
      <c r="C111" s="7"/>
      <c r="D111" s="6">
        <f>60+252.2+60+1008.8+1008.8+1140+285+252.2+252.2+1008.8</f>
        <v>5328</v>
      </c>
      <c r="E111" s="5">
        <v>3213</v>
      </c>
      <c r="F111" s="5" t="s">
        <v>33</v>
      </c>
    </row>
    <row r="112" spans="1:6" x14ac:dyDescent="0.25">
      <c r="A112" s="5" t="s">
        <v>21</v>
      </c>
      <c r="B112" s="7"/>
      <c r="C112" s="7"/>
      <c r="D112" s="6">
        <f>SUM(D106:D111)</f>
        <v>143027.74</v>
      </c>
      <c r="E112" s="5"/>
      <c r="F112" s="5"/>
    </row>
    <row r="113" spans="1:6" x14ac:dyDescent="0.25">
      <c r="A113" s="5"/>
      <c r="B113" s="5"/>
      <c r="C113" s="5"/>
      <c r="D113" s="6"/>
      <c r="E113" s="5"/>
      <c r="F113" s="5"/>
    </row>
    <row r="114" spans="1:6" x14ac:dyDescent="0.25">
      <c r="A114" s="5" t="s">
        <v>57</v>
      </c>
      <c r="B114" s="5"/>
      <c r="C114" s="5"/>
      <c r="D114" s="6">
        <f>D11+D13+D15+D17+D19+D21+D23+D25+D27+D29+D31+D33+D35+D37+D39+D41+D43+D45+D47+D49+D51+D53+D55+D57+D59+D61+D63+D65+D67+D69+D71+D73+D75+D77+D79+D81+D83+D85+D87+D89+D91+D93+D95+D97+D99+D101+D103+D105+D112</f>
        <v>165884.09</v>
      </c>
      <c r="E114" s="5"/>
      <c r="F114" s="5"/>
    </row>
    <row r="115" spans="1:6" x14ac:dyDescent="0.25">
      <c r="A115" s="5"/>
      <c r="B115" s="5"/>
      <c r="C115" s="5"/>
      <c r="D115" s="8"/>
      <c r="E115" s="5"/>
      <c r="F115" s="5"/>
    </row>
    <row r="116" spans="1:6" x14ac:dyDescent="0.25">
      <c r="A116" s="5"/>
      <c r="B116" s="5"/>
      <c r="C116" s="5"/>
      <c r="D116" s="8"/>
      <c r="E116" s="5"/>
      <c r="F116" s="5"/>
    </row>
    <row r="117" spans="1:6" x14ac:dyDescent="0.25">
      <c r="D117" s="9"/>
    </row>
    <row r="118" spans="1:6" x14ac:dyDescent="0.25">
      <c r="D118" s="9"/>
    </row>
    <row r="119" spans="1:6" x14ac:dyDescent="0.25">
      <c r="D119" s="9"/>
    </row>
    <row r="120" spans="1:6" x14ac:dyDescent="0.25">
      <c r="D120" s="9"/>
    </row>
    <row r="121" spans="1:6" x14ac:dyDescent="0.25">
      <c r="D121" s="9"/>
    </row>
    <row r="122" spans="1:6" x14ac:dyDescent="0.25">
      <c r="D122" s="9"/>
    </row>
    <row r="127" spans="1:6" x14ac:dyDescent="0.25">
      <c r="D127" s="9"/>
    </row>
    <row r="128" spans="1:6" x14ac:dyDescent="0.25">
      <c r="D128" s="9"/>
    </row>
    <row r="132" spans="4:4" x14ac:dyDescent="0.25">
      <c r="D132" s="9"/>
    </row>
    <row r="133" spans="4:4" x14ac:dyDescent="0.25">
      <c r="D133" s="9"/>
    </row>
    <row r="134" spans="4:4" x14ac:dyDescent="0.25">
      <c r="D134" s="9"/>
    </row>
    <row r="135" spans="4:4" x14ac:dyDescent="0.25">
      <c r="D135" s="9"/>
    </row>
    <row r="138" spans="4:4" x14ac:dyDescent="0.25">
      <c r="D138" s="9"/>
    </row>
    <row r="140" spans="4:4" x14ac:dyDescent="0.25">
      <c r="D140" s="9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2026-06-12T08:25:19Z</dcterms:created>
  <dcterms:modified xsi:type="dcterms:W3CDTF">2026-10-27T12:16:46Z</dcterms:modified>
</cp:coreProperties>
</file>