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36B7D382-BED7-4E02-B331-E1832B303090}" xr6:coauthVersionLast="37" xr6:coauthVersionMax="37" xr10:uidLastSave="{00000000-0000-0000-0000-000000000000}"/>
  <bookViews>
    <workbookView xWindow="0" yWindow="0" windowWidth="28800" windowHeight="12225" xr2:uid="{F2B4E8FF-3297-45A9-84A7-8A2C57514833}"/>
  </bookViews>
  <sheets>
    <sheet name="List1" sheetId="1" r:id="rId1"/>
  </sheets>
  <calcPr calcId="17902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7" i="1" l="1"/>
  <c r="D112" i="1"/>
  <c r="D110" i="1"/>
  <c r="D108" i="1"/>
  <c r="D111" i="1" l="1"/>
  <c r="D81" i="1"/>
  <c r="D80" i="1"/>
  <c r="D83" i="1"/>
  <c r="D82" i="1"/>
  <c r="D19" i="1"/>
  <c r="D18" i="1"/>
  <c r="D21" i="1"/>
  <c r="D20" i="1"/>
  <c r="D25" i="1"/>
  <c r="D24" i="1"/>
  <c r="D27" i="1"/>
  <c r="D26" i="1"/>
  <c r="D77" i="1" l="1"/>
  <c r="D76" i="1"/>
  <c r="D73" i="1"/>
  <c r="D72" i="1"/>
  <c r="D17" i="1"/>
  <c r="D16" i="1"/>
  <c r="D37" i="1"/>
  <c r="D36" i="1"/>
  <c r="D39" i="1"/>
  <c r="D38" i="1"/>
  <c r="D43" i="1"/>
  <c r="D42" i="1"/>
  <c r="D59" i="1"/>
  <c r="D58" i="1"/>
  <c r="D61" i="1"/>
  <c r="D60" i="1"/>
  <c r="D67" i="1"/>
  <c r="D68" i="1"/>
  <c r="D66" i="1"/>
  <c r="D69" i="1"/>
  <c r="D95" i="1"/>
  <c r="D94" i="1"/>
  <c r="D114" i="1"/>
  <c r="D30" i="1"/>
  <c r="D45" i="1"/>
  <c r="D44" i="1"/>
  <c r="D47" i="1"/>
  <c r="D48" i="1"/>
  <c r="D46" i="1"/>
  <c r="D49" i="1"/>
  <c r="D53" i="1"/>
  <c r="D52" i="1"/>
  <c r="D55" i="1"/>
  <c r="D54" i="1"/>
  <c r="D57" i="1"/>
  <c r="D56" i="1"/>
  <c r="D51" i="1"/>
  <c r="D50" i="1"/>
  <c r="D85" i="1"/>
  <c r="D84" i="1"/>
  <c r="D87" i="1"/>
  <c r="D86" i="1"/>
  <c r="D89" i="1"/>
  <c r="D88" i="1"/>
  <c r="D91" i="1"/>
  <c r="D90" i="1"/>
  <c r="D33" i="1" l="1"/>
  <c r="D32" i="1"/>
  <c r="D105" i="1"/>
  <c r="D104" i="1"/>
  <c r="D41" i="1"/>
  <c r="D40" i="1"/>
  <c r="D29" i="1"/>
  <c r="D28" i="1"/>
  <c r="D35" i="1"/>
  <c r="D34" i="1"/>
  <c r="D93" i="1"/>
  <c r="D92" i="1"/>
  <c r="D97" i="1"/>
  <c r="D96" i="1"/>
  <c r="D99" i="1"/>
  <c r="D98" i="1"/>
  <c r="D75" i="1"/>
  <c r="D74" i="1"/>
  <c r="D101" i="1"/>
  <c r="D100" i="1"/>
  <c r="D103" i="1"/>
  <c r="D102" i="1"/>
  <c r="D23" i="1"/>
  <c r="D22" i="1"/>
  <c r="D13" i="1"/>
  <c r="D12" i="1"/>
  <c r="D15" i="1"/>
  <c r="D14" i="1"/>
  <c r="D31" i="1" l="1"/>
  <c r="D65" i="1" l="1"/>
  <c r="D64" i="1"/>
  <c r="D113" i="1"/>
  <c r="D115" i="1" s="1"/>
  <c r="D79" i="1"/>
  <c r="D78" i="1"/>
</calcChain>
</file>

<file path=xl/sharedStrings.xml><?xml version="1.0" encoding="utf-8"?>
<sst xmlns="http://schemas.openxmlformats.org/spreadsheetml/2006/main" count="1175" uniqueCount="115">
  <si>
    <t>Naziv isplatitelja:</t>
  </si>
  <si>
    <t>Veleučilište "Marko Marulić" u Kninu</t>
  </si>
  <si>
    <t>Pregled trošenja sredstava proračunskih korisnika</t>
  </si>
  <si>
    <t>Isplate sredstava</t>
  </si>
  <si>
    <t>Za razdoblje:</t>
  </si>
  <si>
    <t>2026.</t>
  </si>
  <si>
    <t>Stupac1</t>
  </si>
  <si>
    <t>Stupac2</t>
  </si>
  <si>
    <t>Stupac3</t>
  </si>
  <si>
    <t>Stupac32</t>
  </si>
  <si>
    <t>Stupac4</t>
  </si>
  <si>
    <t>Stupac5</t>
  </si>
  <si>
    <t>Naziv primatelja</t>
  </si>
  <si>
    <t>OIB primatelja</t>
  </si>
  <si>
    <t>Sjedište/Prebivalište primatelja</t>
  </si>
  <si>
    <t>Iznos rashoda/izdatka</t>
  </si>
  <si>
    <t>Oznaka</t>
  </si>
  <si>
    <t>Vrsta rashoda/izdatka</t>
  </si>
  <si>
    <t>HRVATSKA RADIOTELEVIZIJA</t>
  </si>
  <si>
    <t>Zagreb</t>
  </si>
  <si>
    <t>Usluge promidžbe i informiranja</t>
  </si>
  <si>
    <t>Ukupno:</t>
  </si>
  <si>
    <t>Financijska agencija</t>
  </si>
  <si>
    <t>Ostale nespomenute usluge</t>
  </si>
  <si>
    <t>Rijeka</t>
  </si>
  <si>
    <t>Uredski materijal i ostali materijalni rashodi</t>
  </si>
  <si>
    <t>JOB &amp; FUN, dizajnerski obrt</t>
  </si>
  <si>
    <t>Knin</t>
  </si>
  <si>
    <t>Čistoća i zelenilo d.o.o.</t>
  </si>
  <si>
    <t>Komunalne uslige</t>
  </si>
  <si>
    <t>Grad Knin</t>
  </si>
  <si>
    <t>00981494061</t>
  </si>
  <si>
    <t>DIV GRUPA d.o.o.</t>
  </si>
  <si>
    <t>Samobor</t>
  </si>
  <si>
    <t>Zakupnine i najamnine</t>
  </si>
  <si>
    <t>Ostali nespomenuti rashodi poslovanja</t>
  </si>
  <si>
    <t>Stručno usavršavanje zaposlenika</t>
  </si>
  <si>
    <t>Službena putovanja</t>
  </si>
  <si>
    <t>Usluge razvoja sotware-a</t>
  </si>
  <si>
    <t>KONE d.o.o.</t>
  </si>
  <si>
    <t>Usluge tekućeg i investicijskog održavanja</t>
  </si>
  <si>
    <t>HEP-Opskrba d.o.o.</t>
  </si>
  <si>
    <t>Plin</t>
  </si>
  <si>
    <t>HP d.d.</t>
  </si>
  <si>
    <t>Velika Gorica</t>
  </si>
  <si>
    <t>Usluge telefona, interneta, pošte, prijevoza</t>
  </si>
  <si>
    <t>Studentski centar Šibenik</t>
  </si>
  <si>
    <t>Šibenik</t>
  </si>
  <si>
    <t>Studentski centar Split</t>
  </si>
  <si>
    <t>Split</t>
  </si>
  <si>
    <t>INA, d.d.</t>
  </si>
  <si>
    <t>HT d.d.</t>
  </si>
  <si>
    <t>Telemach Hrvatska d.o.o.</t>
  </si>
  <si>
    <t>NETCOM d. o. o.</t>
  </si>
  <si>
    <t>ZAGREBINSPEKT d.o.o.</t>
  </si>
  <si>
    <t>NARODNE NOVINE d.d.</t>
  </si>
  <si>
    <t>Marketing za sve, obrt za usluge</t>
  </si>
  <si>
    <t>05737455540</t>
  </si>
  <si>
    <t>Klis</t>
  </si>
  <si>
    <t>Materijal i djelovi za tekuće i inv.održ. postroj.i opreme</t>
  </si>
  <si>
    <t>OTP banka d.d.</t>
  </si>
  <si>
    <t>Bankarske usluge i usluge platnog prometa</t>
  </si>
  <si>
    <t>GDPR</t>
  </si>
  <si>
    <t>Intelektualne i osobne usluge(UOD, ukupan trošak)</t>
  </si>
  <si>
    <t>Veleučilište Marko Marulić u Kninu</t>
  </si>
  <si>
    <t>Plaća za redovni rad</t>
  </si>
  <si>
    <t>Ostali rashodi za zaposlene</t>
  </si>
  <si>
    <t>Doprinosi za osnovno zdravstveno osiguranje</t>
  </si>
  <si>
    <t>Naknada za prijevoz na posao i s posla</t>
  </si>
  <si>
    <t>Naknada za rad predstavničkih i izvršnih tijela</t>
  </si>
  <si>
    <t>SVEUKUPNO:</t>
  </si>
  <si>
    <t>ALCA ZAGREB d.o.o.</t>
  </si>
  <si>
    <t>Knjige</t>
  </si>
  <si>
    <t>MARIJA d.o.o.</t>
  </si>
  <si>
    <t>Slunj</t>
  </si>
  <si>
    <t>PROSCO d.o.o.</t>
  </si>
  <si>
    <t>Lipanj</t>
  </si>
  <si>
    <t>S' JELA?, obrt za ugostiteljstvo</t>
  </si>
  <si>
    <t>Reprezentacija</t>
  </si>
  <si>
    <t>Prijevoznički obrt "LOZANČIĆ"</t>
  </si>
  <si>
    <t> 08287359606</t>
  </si>
  <si>
    <t>Javna ustanova Nacionalni park Krka</t>
  </si>
  <si>
    <t>EUROJET D.O.O.</t>
  </si>
  <si>
    <t>Bihać</t>
  </si>
  <si>
    <t>DISKOBOLOS d.o.o.</t>
  </si>
  <si>
    <t>DOMINOVIĆ d.o.o.</t>
  </si>
  <si>
    <t> 39753545974</t>
  </si>
  <si>
    <t>Solin</t>
  </si>
  <si>
    <t>INSTALACIJE VRBATOVIĆ d.o.o.</t>
  </si>
  <si>
    <t> 05315464026</t>
  </si>
  <si>
    <t>Vsetin</t>
  </si>
  <si>
    <t>LIBRISTO MEDIA S.R.O.</t>
  </si>
  <si>
    <t>KONTO d.o.o. Požega</t>
  </si>
  <si>
    <t>Požega</t>
  </si>
  <si>
    <t>ZORIĆ, obrt za pogrebne usluge</t>
  </si>
  <si>
    <t>ZORE, obrt za ugostiteljstvo</t>
  </si>
  <si>
    <t>BOLERO j.d.o.o.</t>
  </si>
  <si>
    <t> 31234717003</t>
  </si>
  <si>
    <t>ZAJEDNICA SPORTOVA GRADA KNINA</t>
  </si>
  <si>
    <t>PIP d.o.o.</t>
  </si>
  <si>
    <t>Pisarovina</t>
  </si>
  <si>
    <t>CRVENI BICIKL j.d.o.o.</t>
  </si>
  <si>
    <t> 08504334680</t>
  </si>
  <si>
    <t>FAKULTET ŠUMARSTVA I DRVNE TEHNOLOGIJE</t>
  </si>
  <si>
    <t>07699719217</t>
  </si>
  <si>
    <t>LIDL HRVATSKA d.o.o. k.d.</t>
  </si>
  <si>
    <t>dm-drogerie markt d.o.o.</t>
  </si>
  <si>
    <t>TERMOSTROJ d.o.o.</t>
  </si>
  <si>
    <t>Lučko</t>
  </si>
  <si>
    <t>Trgovački obrt "MARIĆ COMMERCE"</t>
  </si>
  <si>
    <t>SHIPCON FORMACION S.L.</t>
  </si>
  <si>
    <t>Barcelona</t>
  </si>
  <si>
    <t>EGZOTIK, parketarski obrt</t>
  </si>
  <si>
    <t>CARPE DIEM, obrt za iznajmljivanje šatora i opreme</t>
  </si>
  <si>
    <t>GAJ GRUPA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</si>
</sst>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Fill="1"/>
    <xf numFmtId="0" fontId="0" fillId="0" borderId="0" xfId="0" applyFill="1" applyAlignment="1">
      <alignment horizontal="center" vertical="center"/>
    </xf>
    <xf numFmtId="4" fontId="0" fillId="0" borderId="0" xfId="0" applyNumberFormat="1" applyFill="1"/>
    <xf numFmtId="0" fontId="0" fillId="0" borderId="0" xfId="0" applyFill="1" applyAlignment="1">
      <alignment horizontal="center"/>
    </xf>
    <xf numFmtId="2" fontId="0" fillId="0" borderId="0" xfId="0" applyNumberFormat="1" applyFill="1"/>
    <xf numFmtId="2" fontId="0" fillId="0" borderId="0" xfId="0" applyNumberFormat="1"/>
    <xf numFmtId="49" fontId="0" fillId="0" borderId="0" xfId="0" applyNumberFormat="1" applyFill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C04B4AB-3150-491F-B709-1465A236A3DD}" name="Tablica22" displayName="Tablica22" ref="A8:F149" totalsRowShown="0">
  <autoFilter ref="A8:F149" xr:uid="{69AC9065-1C53-4100-82E4-3DFC8EA7446F}"/>
  <tableColumns count="6">
    <tableColumn id="1" xr3:uid="{E12FB06D-F1AA-4B2E-BAE1-1816596E9A2D}" name="Stupac1"/>
    <tableColumn id="2" xr3:uid="{25004199-863B-4E35-98F8-1E14289E7DFD}" name="Stupac2"/>
    <tableColumn id="3" xr3:uid="{0B113217-2134-4F65-B5FA-F65EDE3A70AF}" name="Stupac3"/>
    <tableColumn id="6" xr3:uid="{B6075E1C-0414-4E05-93D3-CB58F93D44C8}" name="Stupac32"/>
    <tableColumn id="4" xr3:uid="{F2C4DDDE-5C87-402C-8D0C-06AED4E5B416}" name="Stupac4"/>
    <tableColumn id="5" xr3:uid="{91427725-32D5-4F4A-8090-88AA581A2287}" name="Stupac5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B6CF5-47BA-4044-B23A-CF23256A5F2D}">
  <dimension ref="A1:F143"/>
  <sheetViews>
    <sheetView tabSelected="1" workbookViewId="0">
      <selection activeCell="I11" sqref="I11"/>
    </sheetView>
  </sheetViews>
  <sheetFormatPr defaultRowHeight="15" x14ac:dyDescent="0.25"/>
  <cols>
    <col min="1" max="1" width="49.85546875" customWidth="1"/>
    <col min="2" max="2" width="19.85546875" customWidth="1"/>
    <col min="3" max="3" width="29.85546875" bestFit="1" customWidth="1"/>
    <col min="4" max="4" width="20.42578125" bestFit="1" customWidth="1"/>
    <col min="5" max="5" width="11.7109375" customWidth="1"/>
    <col min="6" max="6" width="49.42578125" customWidth="1"/>
  </cols>
  <sheetData>
    <row r="1" spans="1:6" x14ac:dyDescent="0.25">
      <c r="A1" s="1" t="s">
        <v>0</v>
      </c>
      <c r="B1" s="1" t="s">
        <v>1</v>
      </c>
    </row>
    <row r="3" spans="1:6" ht="15.75" x14ac:dyDescent="0.25">
      <c r="A3" s="2" t="s">
        <v>2</v>
      </c>
    </row>
    <row r="5" spans="1:6" x14ac:dyDescent="0.25">
      <c r="A5" t="s">
        <v>3</v>
      </c>
      <c r="B5" t="s">
        <v>4</v>
      </c>
      <c r="C5" t="s">
        <v>76</v>
      </c>
      <c r="E5" t="s">
        <v>5</v>
      </c>
    </row>
    <row r="7" spans="1:6" ht="12" customHeight="1" x14ac:dyDescent="0.25"/>
    <row r="8" spans="1:6" ht="21.75" hidden="1" customHeight="1" x14ac:dyDescent="0.25">
      <c r="A8" t="s">
        <v>6</v>
      </c>
      <c r="B8" t="s">
        <v>7</v>
      </c>
      <c r="C8" t="s">
        <v>8</v>
      </c>
      <c r="D8" t="s">
        <v>9</v>
      </c>
      <c r="E8" t="s">
        <v>10</v>
      </c>
      <c r="F8" t="s">
        <v>11</v>
      </c>
    </row>
    <row r="9" spans="1:6" x14ac:dyDescent="0.25">
      <c r="A9" t="s">
        <v>12</v>
      </c>
      <c r="B9" s="3" t="s">
        <v>13</v>
      </c>
      <c r="C9" s="3" t="s">
        <v>14</v>
      </c>
      <c r="D9" s="4" t="s">
        <v>15</v>
      </c>
      <c r="E9" s="4" t="s">
        <v>16</v>
      </c>
      <c r="F9" t="s">
        <v>17</v>
      </c>
    </row>
    <row r="10" spans="1:6" s="5" customFormat="1" x14ac:dyDescent="0.25">
      <c r="A10" s="5" t="s">
        <v>18</v>
      </c>
      <c r="B10" s="6">
        <v>68419124305</v>
      </c>
      <c r="C10" s="6" t="s">
        <v>19</v>
      </c>
      <c r="D10" s="7">
        <v>31.86</v>
      </c>
      <c r="E10" s="5">
        <v>3233</v>
      </c>
      <c r="F10" s="5" t="s">
        <v>20</v>
      </c>
    </row>
    <row r="11" spans="1:6" s="5" customFormat="1" x14ac:dyDescent="0.25">
      <c r="A11" s="5" t="s">
        <v>21</v>
      </c>
      <c r="B11" s="6"/>
      <c r="C11" s="6"/>
      <c r="D11" s="7">
        <v>31.86</v>
      </c>
    </row>
    <row r="12" spans="1:6" s="5" customFormat="1" x14ac:dyDescent="0.25">
      <c r="A12" s="5" t="s">
        <v>77</v>
      </c>
      <c r="B12" s="6">
        <v>72656615848</v>
      </c>
      <c r="C12" s="6" t="s">
        <v>27</v>
      </c>
      <c r="D12" s="7">
        <f>1848.09+840.04</f>
        <v>2688.13</v>
      </c>
      <c r="E12" s="5">
        <v>3293</v>
      </c>
      <c r="F12" s="5" t="s">
        <v>78</v>
      </c>
    </row>
    <row r="13" spans="1:6" s="5" customFormat="1" x14ac:dyDescent="0.25">
      <c r="A13" s="5" t="s">
        <v>21</v>
      </c>
      <c r="B13" s="6"/>
      <c r="C13" s="6"/>
      <c r="D13" s="7">
        <f>1848.09+840.04</f>
        <v>2688.13</v>
      </c>
    </row>
    <row r="14" spans="1:6" s="5" customFormat="1" x14ac:dyDescent="0.25">
      <c r="A14" s="5" t="s">
        <v>79</v>
      </c>
      <c r="B14" s="6" t="s">
        <v>80</v>
      </c>
      <c r="C14" s="6" t="s">
        <v>27</v>
      </c>
      <c r="D14" s="7">
        <f>162.5</f>
        <v>162.5</v>
      </c>
      <c r="E14" s="5">
        <v>3239</v>
      </c>
      <c r="F14" s="5" t="s">
        <v>23</v>
      </c>
    </row>
    <row r="15" spans="1:6" s="5" customFormat="1" x14ac:dyDescent="0.25">
      <c r="A15" s="5" t="s">
        <v>21</v>
      </c>
      <c r="B15" s="6"/>
      <c r="C15" s="6"/>
      <c r="D15" s="7">
        <f>162.5</f>
        <v>162.5</v>
      </c>
    </row>
    <row r="16" spans="1:6" s="5" customFormat="1" x14ac:dyDescent="0.25">
      <c r="A16" s="5" t="s">
        <v>22</v>
      </c>
      <c r="B16" s="6">
        <v>85831130368</v>
      </c>
      <c r="C16" s="6" t="s">
        <v>19</v>
      </c>
      <c r="D16" s="7">
        <f>73+5.41</f>
        <v>78.41</v>
      </c>
      <c r="E16" s="5">
        <v>3239</v>
      </c>
      <c r="F16" s="5" t="s">
        <v>23</v>
      </c>
    </row>
    <row r="17" spans="1:6" s="5" customFormat="1" x14ac:dyDescent="0.25">
      <c r="A17" s="5" t="s">
        <v>21</v>
      </c>
      <c r="B17" s="6"/>
      <c r="C17" s="6"/>
      <c r="D17" s="7">
        <f>73+5.41</f>
        <v>78.41</v>
      </c>
    </row>
    <row r="18" spans="1:6" s="5" customFormat="1" x14ac:dyDescent="0.25">
      <c r="A18" s="5" t="s">
        <v>75</v>
      </c>
      <c r="B18" s="6">
        <v>49214003489</v>
      </c>
      <c r="C18" s="6" t="s">
        <v>19</v>
      </c>
      <c r="D18" s="7">
        <f>93.35</f>
        <v>93.35</v>
      </c>
      <c r="E18" s="5">
        <v>3221</v>
      </c>
      <c r="F18" s="5" t="s">
        <v>25</v>
      </c>
    </row>
    <row r="19" spans="1:6" s="5" customFormat="1" x14ac:dyDescent="0.25">
      <c r="A19" s="5" t="s">
        <v>21</v>
      </c>
      <c r="B19" s="6"/>
      <c r="C19" s="6"/>
      <c r="D19" s="7">
        <f>93.35</f>
        <v>93.35</v>
      </c>
    </row>
    <row r="20" spans="1:6" s="5" customFormat="1" x14ac:dyDescent="0.25">
      <c r="A20" s="5" t="s">
        <v>73</v>
      </c>
      <c r="B20" s="6">
        <v>66147252150</v>
      </c>
      <c r="C20" s="6" t="s">
        <v>74</v>
      </c>
      <c r="D20" s="7">
        <f>87.11</f>
        <v>87.11</v>
      </c>
      <c r="E20" s="5">
        <v>3221</v>
      </c>
      <c r="F20" s="5" t="s">
        <v>25</v>
      </c>
    </row>
    <row r="21" spans="1:6" s="5" customFormat="1" x14ac:dyDescent="0.25">
      <c r="A21" s="5" t="s">
        <v>21</v>
      </c>
      <c r="B21" s="6"/>
      <c r="C21" s="6"/>
      <c r="D21" s="7">
        <f>87.11</f>
        <v>87.11</v>
      </c>
    </row>
    <row r="22" spans="1:6" s="5" customFormat="1" x14ac:dyDescent="0.25">
      <c r="A22" s="5" t="s">
        <v>26</v>
      </c>
      <c r="B22" s="6">
        <v>12868667546</v>
      </c>
      <c r="C22" s="6" t="s">
        <v>27</v>
      </c>
      <c r="D22" s="7">
        <f>30</f>
        <v>30</v>
      </c>
      <c r="E22" s="5">
        <v>3239</v>
      </c>
      <c r="F22" s="5" t="s">
        <v>23</v>
      </c>
    </row>
    <row r="23" spans="1:6" s="5" customFormat="1" x14ac:dyDescent="0.25">
      <c r="A23" s="5" t="s">
        <v>21</v>
      </c>
      <c r="B23" s="6"/>
      <c r="C23" s="6"/>
      <c r="D23" s="7">
        <f>30</f>
        <v>30</v>
      </c>
    </row>
    <row r="24" spans="1:6" s="5" customFormat="1" x14ac:dyDescent="0.25">
      <c r="A24" s="5" t="s">
        <v>113</v>
      </c>
      <c r="B24" s="6">
        <v>65526031009</v>
      </c>
      <c r="C24" s="6" t="s">
        <v>27</v>
      </c>
      <c r="D24" s="7">
        <f>250</f>
        <v>250</v>
      </c>
      <c r="E24" s="5">
        <v>3235</v>
      </c>
      <c r="F24" s="5" t="s">
        <v>34</v>
      </c>
    </row>
    <row r="25" spans="1:6" s="5" customFormat="1" x14ac:dyDescent="0.25">
      <c r="A25" s="5" t="s">
        <v>21</v>
      </c>
      <c r="B25" s="6"/>
      <c r="C25" s="6"/>
      <c r="D25" s="7">
        <f>250</f>
        <v>250</v>
      </c>
    </row>
    <row r="26" spans="1:6" s="5" customFormat="1" x14ac:dyDescent="0.25">
      <c r="A26" s="5" t="s">
        <v>71</v>
      </c>
      <c r="B26" s="6">
        <v>58353015102</v>
      </c>
      <c r="C26" s="6" t="s">
        <v>19</v>
      </c>
      <c r="D26" s="7">
        <f>260.36</f>
        <v>260.36</v>
      </c>
      <c r="E26" s="5">
        <v>3221</v>
      </c>
      <c r="F26" s="5" t="s">
        <v>25</v>
      </c>
    </row>
    <row r="27" spans="1:6" s="5" customFormat="1" x14ac:dyDescent="0.25">
      <c r="A27" s="5" t="s">
        <v>21</v>
      </c>
      <c r="B27" s="6"/>
      <c r="C27" s="6"/>
      <c r="D27" s="7">
        <f>260.36</f>
        <v>260.36</v>
      </c>
    </row>
    <row r="28" spans="1:6" s="5" customFormat="1" x14ac:dyDescent="0.25">
      <c r="A28" s="5" t="s">
        <v>28</v>
      </c>
      <c r="B28" s="6">
        <v>46163832762</v>
      </c>
      <c r="C28" s="6" t="s">
        <v>27</v>
      </c>
      <c r="D28" s="7">
        <f>93.33+353.23</f>
        <v>446.56</v>
      </c>
      <c r="E28" s="5">
        <v>3234</v>
      </c>
      <c r="F28" s="5" t="s">
        <v>29</v>
      </c>
    </row>
    <row r="29" spans="1:6" s="5" customFormat="1" x14ac:dyDescent="0.25">
      <c r="A29" s="5" t="s">
        <v>21</v>
      </c>
      <c r="B29" s="6"/>
      <c r="C29" s="6"/>
      <c r="D29" s="7">
        <f>93.33+353.23</f>
        <v>446.56</v>
      </c>
    </row>
    <row r="30" spans="1:6" s="5" customFormat="1" x14ac:dyDescent="0.25">
      <c r="A30" s="5" t="s">
        <v>30</v>
      </c>
      <c r="B30" s="6" t="s">
        <v>31</v>
      </c>
      <c r="C30" s="6" t="s">
        <v>27</v>
      </c>
      <c r="D30" s="7">
        <f>105.94+532.1</f>
        <v>638.04</v>
      </c>
      <c r="E30" s="5">
        <v>3234</v>
      </c>
      <c r="F30" s="5" t="s">
        <v>29</v>
      </c>
    </row>
    <row r="31" spans="1:6" s="5" customFormat="1" x14ac:dyDescent="0.25">
      <c r="A31" s="5" t="s">
        <v>21</v>
      </c>
      <c r="B31" s="6"/>
      <c r="C31" s="6"/>
      <c r="D31" s="7">
        <f>105.94+532.1</f>
        <v>638.04</v>
      </c>
    </row>
    <row r="32" spans="1:6" s="5" customFormat="1" x14ac:dyDescent="0.25">
      <c r="A32" s="5" t="s">
        <v>30</v>
      </c>
      <c r="B32" s="6" t="s">
        <v>31</v>
      </c>
      <c r="C32" s="6" t="s">
        <v>27</v>
      </c>
      <c r="D32" s="7">
        <f>0.16</f>
        <v>0.16</v>
      </c>
      <c r="E32" s="5">
        <v>3235</v>
      </c>
      <c r="F32" s="5" t="s">
        <v>34</v>
      </c>
    </row>
    <row r="33" spans="1:6" s="5" customFormat="1" x14ac:dyDescent="0.25">
      <c r="A33" s="5" t="s">
        <v>21</v>
      </c>
      <c r="B33" s="6"/>
      <c r="C33" s="6"/>
      <c r="D33" s="7">
        <f>0.16</f>
        <v>0.16</v>
      </c>
    </row>
    <row r="34" spans="1:6" s="5" customFormat="1" x14ac:dyDescent="0.25">
      <c r="A34" s="5" t="s">
        <v>32</v>
      </c>
      <c r="B34" s="6">
        <v>33890755814</v>
      </c>
      <c r="C34" s="6" t="s">
        <v>33</v>
      </c>
      <c r="D34" s="7">
        <f>250</f>
        <v>250</v>
      </c>
      <c r="E34" s="5">
        <v>3235</v>
      </c>
      <c r="F34" s="5" t="s">
        <v>34</v>
      </c>
    </row>
    <row r="35" spans="1:6" s="5" customFormat="1" x14ac:dyDescent="0.25">
      <c r="A35" s="5" t="s">
        <v>21</v>
      </c>
      <c r="B35" s="6"/>
      <c r="C35" s="6"/>
      <c r="D35" s="7">
        <f>250</f>
        <v>250</v>
      </c>
    </row>
    <row r="36" spans="1:6" s="5" customFormat="1" x14ac:dyDescent="0.25">
      <c r="A36" s="5" t="s">
        <v>112</v>
      </c>
      <c r="B36" s="6">
        <v>71181706474</v>
      </c>
      <c r="C36" s="6" t="s">
        <v>27</v>
      </c>
      <c r="D36" s="7">
        <f>900</f>
        <v>900</v>
      </c>
      <c r="E36" s="5">
        <v>3232</v>
      </c>
      <c r="F36" s="5" t="s">
        <v>40</v>
      </c>
    </row>
    <row r="37" spans="1:6" s="5" customFormat="1" x14ac:dyDescent="0.25">
      <c r="A37" s="5" t="s">
        <v>21</v>
      </c>
      <c r="B37" s="6"/>
      <c r="C37" s="6"/>
      <c r="D37" s="7">
        <f>900</f>
        <v>900</v>
      </c>
    </row>
    <row r="38" spans="1:6" s="5" customFormat="1" x14ac:dyDescent="0.25">
      <c r="A38" s="5" t="s">
        <v>110</v>
      </c>
      <c r="B38" s="6"/>
      <c r="C38" s="6" t="s">
        <v>111</v>
      </c>
      <c r="D38" s="7">
        <f>475</f>
        <v>475</v>
      </c>
      <c r="E38" s="5">
        <v>3213</v>
      </c>
      <c r="F38" s="5" t="s">
        <v>36</v>
      </c>
    </row>
    <row r="39" spans="1:6" s="5" customFormat="1" x14ac:dyDescent="0.25">
      <c r="A39" s="5" t="s">
        <v>21</v>
      </c>
      <c r="B39" s="6"/>
      <c r="C39" s="6"/>
      <c r="D39" s="7">
        <f>475</f>
        <v>475</v>
      </c>
    </row>
    <row r="40" spans="1:6" s="5" customFormat="1" x14ac:dyDescent="0.25">
      <c r="A40" s="5" t="s">
        <v>92</v>
      </c>
      <c r="B40" s="6">
        <v>59143170280</v>
      </c>
      <c r="C40" s="6" t="s">
        <v>93</v>
      </c>
      <c r="D40" s="7">
        <f>237.5</f>
        <v>237.5</v>
      </c>
      <c r="E40" s="5">
        <v>3238</v>
      </c>
      <c r="F40" s="5" t="s">
        <v>38</v>
      </c>
    </row>
    <row r="41" spans="1:6" s="5" customFormat="1" x14ac:dyDescent="0.25">
      <c r="A41" s="5" t="s">
        <v>21</v>
      </c>
      <c r="B41" s="6"/>
      <c r="C41" s="6"/>
      <c r="D41" s="7">
        <f>237.5</f>
        <v>237.5</v>
      </c>
    </row>
    <row r="42" spans="1:6" s="5" customFormat="1" x14ac:dyDescent="0.25">
      <c r="A42" s="5" t="s">
        <v>39</v>
      </c>
      <c r="B42" s="6">
        <v>15526597734</v>
      </c>
      <c r="C42" s="6" t="s">
        <v>19</v>
      </c>
      <c r="D42" s="7">
        <f>152.35+142.35+142.35+169.81</f>
        <v>606.8599999999999</v>
      </c>
      <c r="E42" s="5">
        <v>3232</v>
      </c>
      <c r="F42" s="5" t="s">
        <v>40</v>
      </c>
    </row>
    <row r="43" spans="1:6" s="5" customFormat="1" x14ac:dyDescent="0.25">
      <c r="A43" s="5" t="s">
        <v>21</v>
      </c>
      <c r="B43" s="6"/>
      <c r="C43" s="6"/>
      <c r="D43" s="7">
        <f>152.35+142.35+142.35+169.81</f>
        <v>606.8599999999999</v>
      </c>
    </row>
    <row r="44" spans="1:6" s="5" customFormat="1" x14ac:dyDescent="0.25">
      <c r="A44" s="5" t="s">
        <v>41</v>
      </c>
      <c r="B44" s="6">
        <v>63073332379</v>
      </c>
      <c r="C44" s="6" t="s">
        <v>19</v>
      </c>
      <c r="D44" s="7">
        <f>1736.74</f>
        <v>1736.74</v>
      </c>
      <c r="E44" s="5">
        <v>3223</v>
      </c>
      <c r="F44" s="5" t="s">
        <v>42</v>
      </c>
    </row>
    <row r="45" spans="1:6" s="5" customFormat="1" x14ac:dyDescent="0.25">
      <c r="A45" s="5" t="s">
        <v>21</v>
      </c>
      <c r="B45" s="6"/>
      <c r="C45" s="6"/>
      <c r="D45" s="7">
        <f>1736.74</f>
        <v>1736.74</v>
      </c>
    </row>
    <row r="46" spans="1:6" s="5" customFormat="1" x14ac:dyDescent="0.25">
      <c r="A46" s="5" t="s">
        <v>101</v>
      </c>
      <c r="B46" s="6" t="s">
        <v>102</v>
      </c>
      <c r="C46" s="6" t="s">
        <v>19</v>
      </c>
      <c r="D46" s="7">
        <f>12.86</f>
        <v>12.86</v>
      </c>
      <c r="E46" s="5">
        <v>4241</v>
      </c>
      <c r="F46" s="5" t="s">
        <v>72</v>
      </c>
    </row>
    <row r="47" spans="1:6" s="5" customFormat="1" x14ac:dyDescent="0.25">
      <c r="A47" s="5" t="s">
        <v>21</v>
      </c>
      <c r="B47" s="6"/>
      <c r="C47" s="6"/>
      <c r="D47" s="7">
        <f>12.86</f>
        <v>12.86</v>
      </c>
    </row>
    <row r="48" spans="1:6" s="5" customFormat="1" x14ac:dyDescent="0.25">
      <c r="A48" s="5" t="s">
        <v>99</v>
      </c>
      <c r="B48" s="6">
        <v>37364743662</v>
      </c>
      <c r="C48" s="6" t="s">
        <v>100</v>
      </c>
      <c r="D48" s="7">
        <f>7.97</f>
        <v>7.97</v>
      </c>
      <c r="E48" s="5">
        <v>4241</v>
      </c>
      <c r="F48" s="5" t="s">
        <v>72</v>
      </c>
    </row>
    <row r="49" spans="1:6" s="5" customFormat="1" x14ac:dyDescent="0.25">
      <c r="A49" s="5" t="s">
        <v>21</v>
      </c>
      <c r="B49" s="6"/>
      <c r="C49" s="6"/>
      <c r="D49" s="7">
        <f>7.97</f>
        <v>7.97</v>
      </c>
    </row>
    <row r="50" spans="1:6" s="5" customFormat="1" x14ac:dyDescent="0.25">
      <c r="A50" s="5" t="s">
        <v>43</v>
      </c>
      <c r="B50" s="6">
        <v>87311810356</v>
      </c>
      <c r="C50" s="6" t="s">
        <v>44</v>
      </c>
      <c r="D50" s="7">
        <f>153.26</f>
        <v>153.26</v>
      </c>
      <c r="E50" s="5">
        <v>3231</v>
      </c>
      <c r="F50" s="5" t="s">
        <v>45</v>
      </c>
    </row>
    <row r="51" spans="1:6" s="5" customFormat="1" x14ac:dyDescent="0.25">
      <c r="A51" s="5" t="s">
        <v>21</v>
      </c>
      <c r="B51" s="6"/>
      <c r="C51" s="6"/>
      <c r="D51" s="7">
        <f>153.26</f>
        <v>153.26</v>
      </c>
    </row>
    <row r="52" spans="1:6" s="5" customFormat="1" x14ac:dyDescent="0.25">
      <c r="A52" s="5" t="s">
        <v>46</v>
      </c>
      <c r="B52" s="6">
        <v>68241113433</v>
      </c>
      <c r="C52" s="6" t="s">
        <v>47</v>
      </c>
      <c r="D52" s="7">
        <f>959.85</f>
        <v>959.85</v>
      </c>
      <c r="E52" s="5">
        <v>3239</v>
      </c>
      <c r="F52" s="5" t="s">
        <v>23</v>
      </c>
    </row>
    <row r="53" spans="1:6" s="5" customFormat="1" x14ac:dyDescent="0.25">
      <c r="A53" s="5" t="s">
        <v>21</v>
      </c>
      <c r="B53" s="6"/>
      <c r="C53" s="6"/>
      <c r="D53" s="7">
        <f>959.85</f>
        <v>959.85</v>
      </c>
    </row>
    <row r="54" spans="1:6" s="5" customFormat="1" x14ac:dyDescent="0.25">
      <c r="A54" s="5" t="s">
        <v>48</v>
      </c>
      <c r="B54" s="6">
        <v>25975412650</v>
      </c>
      <c r="C54" s="6" t="s">
        <v>49</v>
      </c>
      <c r="D54" s="7">
        <f>606.62</f>
        <v>606.62</v>
      </c>
      <c r="E54" s="5">
        <v>3239</v>
      </c>
      <c r="F54" s="5" t="s">
        <v>23</v>
      </c>
    </row>
    <row r="55" spans="1:6" s="5" customFormat="1" x14ac:dyDescent="0.25">
      <c r="A55" s="5" t="s">
        <v>21</v>
      </c>
      <c r="B55" s="6"/>
      <c r="C55" s="6"/>
      <c r="D55" s="7">
        <f>606.62</f>
        <v>606.62</v>
      </c>
    </row>
    <row r="56" spans="1:6" s="5" customFormat="1" x14ac:dyDescent="0.25">
      <c r="A56" s="5" t="s">
        <v>50</v>
      </c>
      <c r="B56" s="6">
        <v>27759560625</v>
      </c>
      <c r="C56" s="6" t="s">
        <v>19</v>
      </c>
      <c r="D56" s="7">
        <f>59.61</f>
        <v>59.61</v>
      </c>
      <c r="E56" s="5">
        <v>3223</v>
      </c>
      <c r="F56" s="5" t="s">
        <v>42</v>
      </c>
    </row>
    <row r="57" spans="1:6" s="5" customFormat="1" x14ac:dyDescent="0.25">
      <c r="A57" s="5" t="s">
        <v>21</v>
      </c>
      <c r="B57" s="6"/>
      <c r="C57" s="6"/>
      <c r="D57" s="7">
        <f>59.61</f>
        <v>59.61</v>
      </c>
    </row>
    <row r="58" spans="1:6" s="5" customFormat="1" x14ac:dyDescent="0.25">
      <c r="A58" s="5" t="s">
        <v>109</v>
      </c>
      <c r="B58" s="6">
        <v>13784529096</v>
      </c>
      <c r="C58" s="6" t="s">
        <v>27</v>
      </c>
      <c r="D58" s="7">
        <f>487.71</f>
        <v>487.71</v>
      </c>
      <c r="E58" s="5">
        <v>3224</v>
      </c>
      <c r="F58" s="5" t="s">
        <v>59</v>
      </c>
    </row>
    <row r="59" spans="1:6" s="5" customFormat="1" x14ac:dyDescent="0.25">
      <c r="A59" s="5" t="s">
        <v>21</v>
      </c>
      <c r="B59" s="6"/>
      <c r="C59" s="6"/>
      <c r="D59" s="7">
        <f>487.71</f>
        <v>487.71</v>
      </c>
    </row>
    <row r="60" spans="1:6" s="5" customFormat="1" x14ac:dyDescent="0.25">
      <c r="A60" s="5" t="s">
        <v>107</v>
      </c>
      <c r="B60" s="6">
        <v>55936356176</v>
      </c>
      <c r="C60" s="6" t="s">
        <v>108</v>
      </c>
      <c r="D60" s="7">
        <f>239.87</f>
        <v>239.87</v>
      </c>
      <c r="E60" s="5">
        <v>3224</v>
      </c>
      <c r="F60" s="5" t="s">
        <v>59</v>
      </c>
    </row>
    <row r="61" spans="1:6" s="5" customFormat="1" x14ac:dyDescent="0.25">
      <c r="A61" s="5" t="s">
        <v>21</v>
      </c>
      <c r="B61" s="6"/>
      <c r="C61" s="6"/>
      <c r="D61" s="7">
        <f>239.87</f>
        <v>239.87</v>
      </c>
    </row>
    <row r="62" spans="1:6" s="5" customFormat="1" x14ac:dyDescent="0.25">
      <c r="A62" s="5" t="s">
        <v>51</v>
      </c>
      <c r="B62" s="6">
        <v>81793146560</v>
      </c>
      <c r="C62" s="6" t="s">
        <v>19</v>
      </c>
      <c r="D62" s="7">
        <v>35.69</v>
      </c>
      <c r="E62" s="5">
        <v>3231</v>
      </c>
      <c r="F62" s="5" t="s">
        <v>45</v>
      </c>
    </row>
    <row r="63" spans="1:6" s="5" customFormat="1" x14ac:dyDescent="0.25">
      <c r="A63" s="5" t="s">
        <v>21</v>
      </c>
      <c r="B63" s="6"/>
      <c r="C63" s="6"/>
      <c r="D63" s="7">
        <v>35.69</v>
      </c>
    </row>
    <row r="64" spans="1:6" s="5" customFormat="1" x14ac:dyDescent="0.25">
      <c r="A64" s="5" t="s">
        <v>52</v>
      </c>
      <c r="B64" s="6">
        <v>70133616033</v>
      </c>
      <c r="C64" s="6" t="s">
        <v>19</v>
      </c>
      <c r="D64" s="7">
        <f>141.76</f>
        <v>141.76</v>
      </c>
      <c r="E64" s="5">
        <v>3231</v>
      </c>
      <c r="F64" s="5" t="s">
        <v>45</v>
      </c>
    </row>
    <row r="65" spans="1:6" s="5" customFormat="1" x14ac:dyDescent="0.25">
      <c r="A65" s="5" t="s">
        <v>21</v>
      </c>
      <c r="B65" s="6"/>
      <c r="C65" s="6"/>
      <c r="D65" s="7">
        <f>141.76</f>
        <v>141.76</v>
      </c>
    </row>
    <row r="66" spans="1:6" s="5" customFormat="1" x14ac:dyDescent="0.25">
      <c r="A66" s="5" t="s">
        <v>106</v>
      </c>
      <c r="B66" s="6">
        <v>94124811986</v>
      </c>
      <c r="C66" s="6" t="s">
        <v>19</v>
      </c>
      <c r="D66" s="7">
        <f>34.4</f>
        <v>34.4</v>
      </c>
      <c r="E66" s="5">
        <v>3221</v>
      </c>
      <c r="F66" s="5" t="s">
        <v>25</v>
      </c>
    </row>
    <row r="67" spans="1:6" s="5" customFormat="1" x14ac:dyDescent="0.25">
      <c r="A67" s="5" t="s">
        <v>21</v>
      </c>
      <c r="B67" s="6"/>
      <c r="C67" s="6"/>
      <c r="D67" s="7">
        <f>34.4</f>
        <v>34.4</v>
      </c>
    </row>
    <row r="68" spans="1:6" s="5" customFormat="1" x14ac:dyDescent="0.25">
      <c r="A68" s="5" t="s">
        <v>105</v>
      </c>
      <c r="B68" s="6">
        <v>66089976432</v>
      </c>
      <c r="C68" s="6" t="s">
        <v>44</v>
      </c>
      <c r="D68" s="7">
        <f>97.54</f>
        <v>97.54</v>
      </c>
      <c r="E68" s="5">
        <v>3221</v>
      </c>
      <c r="F68" s="5" t="s">
        <v>25</v>
      </c>
    </row>
    <row r="69" spans="1:6" s="5" customFormat="1" x14ac:dyDescent="0.25">
      <c r="A69" s="5" t="s">
        <v>21</v>
      </c>
      <c r="B69" s="6"/>
      <c r="C69" s="6"/>
      <c r="D69" s="7">
        <f>97.54</f>
        <v>97.54</v>
      </c>
    </row>
    <row r="70" spans="1:6" s="5" customFormat="1" x14ac:dyDescent="0.25">
      <c r="A70" s="5" t="s">
        <v>53</v>
      </c>
      <c r="B70" s="6">
        <v>46118101286</v>
      </c>
      <c r="C70" s="6" t="s">
        <v>24</v>
      </c>
      <c r="D70" s="7">
        <v>412.5</v>
      </c>
      <c r="E70" s="5">
        <v>3238</v>
      </c>
      <c r="F70" s="5" t="s">
        <v>38</v>
      </c>
    </row>
    <row r="71" spans="1:6" s="5" customFormat="1" x14ac:dyDescent="0.25">
      <c r="A71" s="5" t="s">
        <v>21</v>
      </c>
      <c r="B71" s="6"/>
      <c r="C71" s="6"/>
      <c r="D71" s="7">
        <v>412.5</v>
      </c>
    </row>
    <row r="72" spans="1:6" s="5" customFormat="1" x14ac:dyDescent="0.25">
      <c r="A72" s="5" t="s">
        <v>54</v>
      </c>
      <c r="B72" s="6">
        <v>82752153530</v>
      </c>
      <c r="C72" s="6" t="s">
        <v>19</v>
      </c>
      <c r="D72" s="7">
        <f>275+100</f>
        <v>375</v>
      </c>
      <c r="E72" s="5">
        <v>3232</v>
      </c>
      <c r="F72" s="5" t="s">
        <v>40</v>
      </c>
    </row>
    <row r="73" spans="1:6" s="5" customFormat="1" x14ac:dyDescent="0.25">
      <c r="A73" s="5" t="s">
        <v>21</v>
      </c>
      <c r="B73" s="6"/>
      <c r="C73" s="6"/>
      <c r="D73" s="7">
        <f>275+100</f>
        <v>375</v>
      </c>
    </row>
    <row r="74" spans="1:6" s="5" customFormat="1" x14ac:dyDescent="0.25">
      <c r="A74" s="5" t="s">
        <v>55</v>
      </c>
      <c r="B74" s="6">
        <v>64546066176</v>
      </c>
      <c r="C74" s="6" t="s">
        <v>19</v>
      </c>
      <c r="D74" s="7">
        <f>82.25</f>
        <v>82.25</v>
      </c>
      <c r="E74" s="5">
        <v>3233</v>
      </c>
      <c r="F74" s="5" t="s">
        <v>20</v>
      </c>
    </row>
    <row r="75" spans="1:6" s="5" customFormat="1" x14ac:dyDescent="0.25">
      <c r="A75" s="5" t="s">
        <v>21</v>
      </c>
      <c r="B75" s="6"/>
      <c r="C75" s="6"/>
      <c r="D75" s="7">
        <f>82.25</f>
        <v>82.25</v>
      </c>
    </row>
    <row r="76" spans="1:6" s="5" customFormat="1" x14ac:dyDescent="0.25">
      <c r="A76" s="5" t="s">
        <v>55</v>
      </c>
      <c r="B76" s="6">
        <v>64546066176</v>
      </c>
      <c r="C76" s="6" t="s">
        <v>19</v>
      </c>
      <c r="D76" s="7">
        <f>333.31</f>
        <v>333.31</v>
      </c>
      <c r="E76" s="5">
        <v>3221</v>
      </c>
      <c r="F76" s="5" t="s">
        <v>25</v>
      </c>
    </row>
    <row r="77" spans="1:6" s="5" customFormat="1" x14ac:dyDescent="0.25">
      <c r="A77" s="5" t="s">
        <v>21</v>
      </c>
      <c r="B77" s="6"/>
      <c r="C77" s="6"/>
      <c r="D77" s="7">
        <f>333.31</f>
        <v>333.31</v>
      </c>
    </row>
    <row r="78" spans="1:6" s="5" customFormat="1" x14ac:dyDescent="0.25">
      <c r="A78" s="5" t="s">
        <v>56</v>
      </c>
      <c r="B78" s="6" t="s">
        <v>57</v>
      </c>
      <c r="C78" s="6" t="s">
        <v>58</v>
      </c>
      <c r="D78" s="7">
        <f>766.67</f>
        <v>766.67</v>
      </c>
      <c r="E78" s="5">
        <v>3233</v>
      </c>
      <c r="F78" s="5" t="s">
        <v>20</v>
      </c>
    </row>
    <row r="79" spans="1:6" s="5" customFormat="1" x14ac:dyDescent="0.25">
      <c r="A79" s="5" t="s">
        <v>21</v>
      </c>
      <c r="B79" s="6"/>
      <c r="C79" s="6"/>
      <c r="D79" s="7">
        <f>766.67</f>
        <v>766.67</v>
      </c>
    </row>
    <row r="80" spans="1:6" s="5" customFormat="1" x14ac:dyDescent="0.25">
      <c r="A80" s="5" t="s">
        <v>114</v>
      </c>
      <c r="B80" s="6">
        <v>49756433865</v>
      </c>
      <c r="C80" s="6" t="s">
        <v>19</v>
      </c>
      <c r="D80" s="7">
        <f>88.75</f>
        <v>88.75</v>
      </c>
      <c r="E80" s="5">
        <v>3299</v>
      </c>
      <c r="F80" s="5" t="s">
        <v>35</v>
      </c>
    </row>
    <row r="81" spans="1:6" s="5" customFormat="1" x14ac:dyDescent="0.25">
      <c r="A81" s="5" t="s">
        <v>21</v>
      </c>
      <c r="B81" s="6"/>
      <c r="C81" s="6"/>
      <c r="D81" s="7">
        <f>88.75</f>
        <v>88.75</v>
      </c>
    </row>
    <row r="82" spans="1:6" s="5" customFormat="1" x14ac:dyDescent="0.25">
      <c r="A82" s="5" t="s">
        <v>103</v>
      </c>
      <c r="B82" s="11" t="s">
        <v>104</v>
      </c>
      <c r="C82" s="6" t="s">
        <v>19</v>
      </c>
      <c r="D82" s="7">
        <f>51.76+48.18</f>
        <v>99.94</v>
      </c>
      <c r="E82" s="5">
        <v>4241</v>
      </c>
      <c r="F82" s="5" t="s">
        <v>72</v>
      </c>
    </row>
    <row r="83" spans="1:6" s="5" customFormat="1" x14ac:dyDescent="0.25">
      <c r="A83" s="5" t="s">
        <v>21</v>
      </c>
      <c r="B83" s="6"/>
      <c r="C83" s="6"/>
      <c r="D83" s="7">
        <f>51.76+48.18</f>
        <v>99.94</v>
      </c>
    </row>
    <row r="84" spans="1:6" s="5" customFormat="1" x14ac:dyDescent="0.25">
      <c r="A84" s="5" t="s">
        <v>98</v>
      </c>
      <c r="B84" s="6">
        <v>52069831441</v>
      </c>
      <c r="C84" s="6" t="s">
        <v>27</v>
      </c>
      <c r="D84" s="7">
        <f>300+300</f>
        <v>600</v>
      </c>
      <c r="E84" s="5">
        <v>3235</v>
      </c>
      <c r="F84" s="5" t="s">
        <v>34</v>
      </c>
    </row>
    <row r="85" spans="1:6" s="5" customFormat="1" x14ac:dyDescent="0.25">
      <c r="A85" s="5" t="s">
        <v>21</v>
      </c>
      <c r="B85" s="6"/>
      <c r="C85" s="6"/>
      <c r="D85" s="7">
        <f>300+300</f>
        <v>600</v>
      </c>
    </row>
    <row r="86" spans="1:6" s="5" customFormat="1" x14ac:dyDescent="0.25">
      <c r="A86" s="5" t="s">
        <v>96</v>
      </c>
      <c r="B86" s="6" t="s">
        <v>97</v>
      </c>
      <c r="C86" s="6" t="s">
        <v>27</v>
      </c>
      <c r="D86" s="7">
        <f>219</f>
        <v>219</v>
      </c>
      <c r="E86" s="5">
        <v>3293</v>
      </c>
      <c r="F86" s="5" t="s">
        <v>78</v>
      </c>
    </row>
    <row r="87" spans="1:6" s="5" customFormat="1" x14ac:dyDescent="0.25">
      <c r="A87" s="5" t="s">
        <v>21</v>
      </c>
      <c r="B87" s="6"/>
      <c r="C87" s="6"/>
      <c r="D87" s="7">
        <f>219</f>
        <v>219</v>
      </c>
    </row>
    <row r="88" spans="1:6" s="5" customFormat="1" x14ac:dyDescent="0.25">
      <c r="A88" s="5" t="s">
        <v>95</v>
      </c>
      <c r="B88" s="6">
        <v>22815338669</v>
      </c>
      <c r="C88" s="6" t="s">
        <v>27</v>
      </c>
      <c r="D88" s="7">
        <f>1536.5</f>
        <v>1536.5</v>
      </c>
      <c r="E88" s="5">
        <v>3293</v>
      </c>
      <c r="F88" s="5" t="s">
        <v>78</v>
      </c>
    </row>
    <row r="89" spans="1:6" s="5" customFormat="1" x14ac:dyDescent="0.25">
      <c r="A89" s="5" t="s">
        <v>21</v>
      </c>
      <c r="B89" s="6"/>
      <c r="C89" s="6"/>
      <c r="D89" s="7">
        <f>1536.5</f>
        <v>1536.5</v>
      </c>
    </row>
    <row r="90" spans="1:6" s="5" customFormat="1" x14ac:dyDescent="0.25">
      <c r="A90" s="5" t="s">
        <v>94</v>
      </c>
      <c r="B90" s="6">
        <v>54455857868</v>
      </c>
      <c r="C90" s="6" t="s">
        <v>27</v>
      </c>
      <c r="D90" s="7">
        <f>320</f>
        <v>320</v>
      </c>
      <c r="E90" s="5">
        <v>3299</v>
      </c>
      <c r="F90" s="5" t="s">
        <v>35</v>
      </c>
    </row>
    <row r="91" spans="1:6" s="5" customFormat="1" x14ac:dyDescent="0.25">
      <c r="A91" s="5" t="s">
        <v>21</v>
      </c>
      <c r="B91" s="6"/>
      <c r="C91" s="6"/>
      <c r="D91" s="7">
        <f>320</f>
        <v>320</v>
      </c>
    </row>
    <row r="92" spans="1:6" s="5" customFormat="1" x14ac:dyDescent="0.25">
      <c r="A92" s="5" t="s">
        <v>91</v>
      </c>
      <c r="B92" s="6"/>
      <c r="C92" s="6" t="s">
        <v>90</v>
      </c>
      <c r="D92" s="7">
        <f>947.71</f>
        <v>947.71</v>
      </c>
      <c r="E92" s="5">
        <v>4241</v>
      </c>
      <c r="F92" s="5" t="s">
        <v>72</v>
      </c>
    </row>
    <row r="93" spans="1:6" s="5" customFormat="1" x14ac:dyDescent="0.25">
      <c r="A93" s="5" t="s">
        <v>21</v>
      </c>
      <c r="B93" s="6"/>
      <c r="C93" s="6"/>
      <c r="D93" s="7">
        <f>947.71</f>
        <v>947.71</v>
      </c>
    </row>
    <row r="94" spans="1:6" s="5" customFormat="1" x14ac:dyDescent="0.25">
      <c r="A94" s="5" t="s">
        <v>88</v>
      </c>
      <c r="B94" s="6" t="s">
        <v>89</v>
      </c>
      <c r="C94" s="6" t="s">
        <v>87</v>
      </c>
      <c r="D94" s="7">
        <f>10487.5+125</f>
        <v>10612.5</v>
      </c>
      <c r="E94" s="5">
        <v>3232</v>
      </c>
      <c r="F94" s="5" t="s">
        <v>40</v>
      </c>
    </row>
    <row r="95" spans="1:6" s="5" customFormat="1" x14ac:dyDescent="0.25">
      <c r="A95" s="5" t="s">
        <v>21</v>
      </c>
      <c r="B95" s="6"/>
      <c r="C95" s="6"/>
      <c r="D95" s="7">
        <f>10487.5+125</f>
        <v>10612.5</v>
      </c>
    </row>
    <row r="96" spans="1:6" s="5" customFormat="1" x14ac:dyDescent="0.25">
      <c r="A96" s="5" t="s">
        <v>85</v>
      </c>
      <c r="B96" s="6" t="s">
        <v>86</v>
      </c>
      <c r="C96" s="6" t="s">
        <v>19</v>
      </c>
      <c r="D96" s="7">
        <f>57.28</f>
        <v>57.28</v>
      </c>
      <c r="E96" s="5">
        <v>4241</v>
      </c>
      <c r="F96" s="5" t="s">
        <v>72</v>
      </c>
    </row>
    <row r="97" spans="1:6" s="5" customFormat="1" x14ac:dyDescent="0.25">
      <c r="A97" s="5" t="s">
        <v>21</v>
      </c>
      <c r="B97" s="6"/>
      <c r="C97" s="6"/>
      <c r="D97" s="7">
        <f>57.28</f>
        <v>57.28</v>
      </c>
    </row>
    <row r="98" spans="1:6" s="5" customFormat="1" x14ac:dyDescent="0.25">
      <c r="A98" s="5" t="s">
        <v>84</v>
      </c>
      <c r="B98" s="6">
        <v>12803615144</v>
      </c>
      <c r="C98" s="6" t="s">
        <v>19</v>
      </c>
      <c r="D98" s="7">
        <f>28.97</f>
        <v>28.97</v>
      </c>
      <c r="E98" s="5">
        <v>4241</v>
      </c>
      <c r="F98" s="5" t="s">
        <v>72</v>
      </c>
    </row>
    <row r="99" spans="1:6" s="5" customFormat="1" x14ac:dyDescent="0.25">
      <c r="A99" s="5" t="s">
        <v>21</v>
      </c>
      <c r="B99" s="6"/>
      <c r="C99" s="6"/>
      <c r="D99" s="7">
        <f>28.97</f>
        <v>28.97</v>
      </c>
    </row>
    <row r="100" spans="1:6" s="5" customFormat="1" x14ac:dyDescent="0.25">
      <c r="A100" s="5" t="s">
        <v>82</v>
      </c>
      <c r="B100" s="6"/>
      <c r="C100" s="6" t="s">
        <v>83</v>
      </c>
      <c r="D100" s="7">
        <f>660.79</f>
        <v>660.79</v>
      </c>
      <c r="E100" s="5">
        <v>3211</v>
      </c>
      <c r="F100" s="5" t="s">
        <v>37</v>
      </c>
    </row>
    <row r="101" spans="1:6" s="5" customFormat="1" x14ac:dyDescent="0.25">
      <c r="A101" s="5" t="s">
        <v>21</v>
      </c>
      <c r="B101" s="6"/>
      <c r="C101" s="6"/>
      <c r="D101" s="7">
        <f>660.79</f>
        <v>660.79</v>
      </c>
    </row>
    <row r="102" spans="1:6" s="5" customFormat="1" x14ac:dyDescent="0.25">
      <c r="A102" s="5" t="s">
        <v>81</v>
      </c>
      <c r="B102" s="6">
        <v>67969498372</v>
      </c>
      <c r="C102" s="6" t="s">
        <v>47</v>
      </c>
      <c r="D102" s="7">
        <f>330</f>
        <v>330</v>
      </c>
      <c r="E102" s="5">
        <v>3239</v>
      </c>
      <c r="F102" s="5" t="s">
        <v>23</v>
      </c>
    </row>
    <row r="103" spans="1:6" s="5" customFormat="1" x14ac:dyDescent="0.25">
      <c r="A103" s="5" t="s">
        <v>21</v>
      </c>
      <c r="B103" s="6"/>
      <c r="C103" s="6"/>
      <c r="D103" s="7">
        <f>330</f>
        <v>330</v>
      </c>
    </row>
    <row r="104" spans="1:6" s="5" customFormat="1" x14ac:dyDescent="0.25">
      <c r="A104" s="5" t="s">
        <v>60</v>
      </c>
      <c r="B104" s="6">
        <v>52508873833</v>
      </c>
      <c r="C104" s="6" t="s">
        <v>49</v>
      </c>
      <c r="D104" s="7">
        <f>76.06+11+7</f>
        <v>94.06</v>
      </c>
      <c r="E104" s="5">
        <v>3431</v>
      </c>
      <c r="F104" s="5" t="s">
        <v>61</v>
      </c>
    </row>
    <row r="105" spans="1:6" s="5" customFormat="1" x14ac:dyDescent="0.25">
      <c r="A105" s="5" t="s">
        <v>21</v>
      </c>
      <c r="B105" s="6"/>
      <c r="C105" s="6"/>
      <c r="D105" s="7">
        <f>76.06+11+7</f>
        <v>94.06</v>
      </c>
    </row>
    <row r="106" spans="1:6" s="5" customFormat="1" x14ac:dyDescent="0.25">
      <c r="A106" s="5" t="s">
        <v>62</v>
      </c>
      <c r="B106" s="6" t="s">
        <v>62</v>
      </c>
      <c r="C106" s="6" t="s">
        <v>62</v>
      </c>
      <c r="D106" s="7">
        <v>2878.08</v>
      </c>
      <c r="E106" s="5">
        <v>3237</v>
      </c>
      <c r="F106" s="5" t="s">
        <v>63</v>
      </c>
    </row>
    <row r="107" spans="1:6" s="5" customFormat="1" x14ac:dyDescent="0.25">
      <c r="A107" s="5" t="s">
        <v>21</v>
      </c>
      <c r="B107" s="6"/>
      <c r="C107" s="6"/>
      <c r="D107" s="7">
        <v>2878.08</v>
      </c>
    </row>
    <row r="108" spans="1:6" s="5" customFormat="1" x14ac:dyDescent="0.25">
      <c r="A108" s="5" t="s">
        <v>64</v>
      </c>
      <c r="B108" s="8"/>
      <c r="C108" s="8"/>
      <c r="D108" s="7">
        <f>107904.36+530.2</f>
        <v>108434.56</v>
      </c>
      <c r="E108" s="5">
        <v>3111</v>
      </c>
      <c r="F108" s="5" t="s">
        <v>65</v>
      </c>
    </row>
    <row r="109" spans="1:6" s="5" customFormat="1" x14ac:dyDescent="0.25">
      <c r="B109" s="8"/>
      <c r="C109" s="8"/>
      <c r="D109" s="7">
        <v>13758.61</v>
      </c>
      <c r="E109" s="5">
        <v>3121</v>
      </c>
      <c r="F109" s="5" t="s">
        <v>66</v>
      </c>
    </row>
    <row r="110" spans="1:6" s="5" customFormat="1" x14ac:dyDescent="0.25">
      <c r="B110" s="8"/>
      <c r="C110" s="8"/>
      <c r="D110" s="7">
        <f>17341.03+87.48</f>
        <v>17428.509999999998</v>
      </c>
      <c r="E110" s="5">
        <v>3132</v>
      </c>
      <c r="F110" s="5" t="s">
        <v>67</v>
      </c>
    </row>
    <row r="111" spans="1:6" s="5" customFormat="1" x14ac:dyDescent="0.25">
      <c r="B111" s="8"/>
      <c r="C111" s="8"/>
      <c r="D111" s="7">
        <f>30+173.1+451.5+100+192.17+192.17+60+181.17+181.17+187.17+14.28+14.28</f>
        <v>1777.0100000000002</v>
      </c>
      <c r="E111" s="5">
        <v>3211</v>
      </c>
      <c r="F111" s="5" t="s">
        <v>37</v>
      </c>
    </row>
    <row r="112" spans="1:6" s="5" customFormat="1" x14ac:dyDescent="0.25">
      <c r="B112" s="8"/>
      <c r="C112" s="8"/>
      <c r="D112" s="7">
        <f>3925.73+102.6</f>
        <v>4028.33</v>
      </c>
      <c r="E112" s="5">
        <v>3212</v>
      </c>
      <c r="F112" s="5" t="s">
        <v>68</v>
      </c>
    </row>
    <row r="113" spans="1:6" s="5" customFormat="1" x14ac:dyDescent="0.25">
      <c r="B113" s="8"/>
      <c r="C113" s="8"/>
      <c r="D113" s="7">
        <f>1613.11</f>
        <v>1613.11</v>
      </c>
      <c r="E113" s="5">
        <v>3291</v>
      </c>
      <c r="F113" s="5" t="s">
        <v>69</v>
      </c>
    </row>
    <row r="114" spans="1:6" s="5" customFormat="1" x14ac:dyDescent="0.25">
      <c r="B114" s="8"/>
      <c r="C114" s="8"/>
      <c r="D114" s="7">
        <f>1092+1092+192.4+192.4+192.4+192.4+192.4</f>
        <v>3146.0000000000005</v>
      </c>
      <c r="E114" s="5">
        <v>3213</v>
      </c>
      <c r="F114" s="5" t="s">
        <v>36</v>
      </c>
    </row>
    <row r="115" spans="1:6" x14ac:dyDescent="0.25">
      <c r="A115" s="5" t="s">
        <v>21</v>
      </c>
      <c r="B115" s="8"/>
      <c r="C115" s="8"/>
      <c r="D115" s="7">
        <f>SUM(D108:D114)</f>
        <v>150186.12999999998</v>
      </c>
      <c r="E115" s="5"/>
      <c r="F115" s="5"/>
    </row>
    <row r="116" spans="1:6" x14ac:dyDescent="0.25">
      <c r="A116" s="5"/>
      <c r="B116" s="5"/>
      <c r="C116" s="5"/>
      <c r="D116" s="7"/>
      <c r="E116" s="5"/>
      <c r="F116" s="5"/>
    </row>
    <row r="117" spans="1:6" x14ac:dyDescent="0.25">
      <c r="A117" s="5" t="s">
        <v>70</v>
      </c>
      <c r="B117" s="5"/>
      <c r="C117" s="5"/>
      <c r="D117" s="7">
        <f>D11+D13+D15+D17+D19+D21+D23+D25+D27+D29+D31+D33+D35+D37+D39+D41+D43+D45+D47+D49+D51+D53+D55+D57+D59+D61+D63+D65+D67+D69+D71+D73+D75+D77+D79+D81+D83+D85+D87+D89+D91+D93+D95+D97+D99+D101+D103+D105+D115+D107</f>
        <v>182439.15999999997</v>
      </c>
      <c r="E117" s="5"/>
      <c r="F117" s="5"/>
    </row>
    <row r="118" spans="1:6" x14ac:dyDescent="0.25">
      <c r="A118" s="5"/>
      <c r="B118" s="5"/>
      <c r="C118" s="5"/>
      <c r="D118" s="9"/>
      <c r="E118" s="5"/>
      <c r="F118" s="5"/>
    </row>
    <row r="119" spans="1:6" x14ac:dyDescent="0.25">
      <c r="A119" s="5"/>
      <c r="B119" s="5"/>
      <c r="C119" s="5"/>
      <c r="D119" s="9"/>
      <c r="E119" s="5"/>
      <c r="F119" s="5"/>
    </row>
    <row r="120" spans="1:6" x14ac:dyDescent="0.25">
      <c r="D120" s="10"/>
    </row>
    <row r="121" spans="1:6" x14ac:dyDescent="0.25">
      <c r="D121" s="10"/>
    </row>
    <row r="122" spans="1:6" x14ac:dyDescent="0.25">
      <c r="D122" s="10"/>
    </row>
    <row r="123" spans="1:6" x14ac:dyDescent="0.25">
      <c r="D123" s="10"/>
    </row>
    <row r="124" spans="1:6" x14ac:dyDescent="0.25">
      <c r="D124" s="10"/>
    </row>
    <row r="125" spans="1:6" x14ac:dyDescent="0.25">
      <c r="D125" s="10"/>
    </row>
    <row r="130" spans="4:4" x14ac:dyDescent="0.25">
      <c r="D130" s="10"/>
    </row>
    <row r="131" spans="4:4" x14ac:dyDescent="0.25">
      <c r="D131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41" spans="4:4" x14ac:dyDescent="0.25">
      <c r="D141" s="10"/>
    </row>
    <row r="143" spans="4:4" x14ac:dyDescent="0.25">
      <c r="D143" s="10"/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2026-06-12T08:25:19Z</dcterms:created>
  <dcterms:modified xsi:type="dcterms:W3CDTF">2026-07-20T09:23:18Z</dcterms:modified>
</cp:coreProperties>
</file>