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8853D7D-FB70-4FCD-8CE7-6606CDE5F07A}" xr6:coauthVersionLast="37" xr6:coauthVersionMax="37" xr10:uidLastSave="{00000000-0000-0000-0000-000000000000}"/>
  <bookViews>
    <workbookView xWindow="0" yWindow="0" windowWidth="21570" windowHeight="7980" xr2:uid="{846FD7B4-9916-4D9F-9F73-6B0A20F61317}"/>
  </bookViews>
  <sheets>
    <sheet name="List1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2" l="1"/>
  <c r="D99" i="2"/>
  <c r="D98" i="2"/>
  <c r="D95" i="2"/>
  <c r="D92" i="2"/>
  <c r="D67" i="2" l="1"/>
  <c r="D66" i="2"/>
  <c r="D65" i="2"/>
  <c r="D64" i="2"/>
  <c r="D69" i="2"/>
  <c r="D68" i="2"/>
  <c r="D71" i="2"/>
  <c r="D70" i="2"/>
  <c r="D75" i="2"/>
  <c r="D74" i="2"/>
  <c r="D27" i="2"/>
  <c r="D26" i="2"/>
  <c r="D89" i="2"/>
  <c r="D88" i="2"/>
  <c r="D29" i="2"/>
  <c r="D30" i="2"/>
  <c r="D28" i="2"/>
  <c r="D31" i="2"/>
  <c r="D39" i="2"/>
  <c r="D38" i="2"/>
  <c r="D13" i="2"/>
  <c r="D12" i="2"/>
  <c r="D33" i="2"/>
  <c r="D32" i="2"/>
  <c r="D35" i="2"/>
  <c r="D34" i="2"/>
  <c r="D37" i="2"/>
  <c r="D36" i="2"/>
  <c r="D49" i="2"/>
  <c r="D48" i="2"/>
  <c r="D47" i="2"/>
  <c r="D46" i="2"/>
  <c r="D77" i="2"/>
  <c r="D76" i="2"/>
  <c r="D79" i="2"/>
  <c r="D78" i="2"/>
  <c r="D25" i="2"/>
  <c r="D24" i="2"/>
  <c r="D41" i="2"/>
  <c r="D40" i="2"/>
  <c r="D43" i="2"/>
  <c r="D42" i="2"/>
  <c r="D15" i="2"/>
  <c r="D14" i="2"/>
  <c r="D17" i="2"/>
  <c r="D16" i="2"/>
  <c r="D73" i="2"/>
  <c r="D72" i="2"/>
  <c r="D45" i="2"/>
  <c r="D44" i="2"/>
  <c r="D63" i="2"/>
  <c r="D62" i="2"/>
  <c r="D51" i="2"/>
  <c r="D50" i="2"/>
  <c r="D55" i="2"/>
  <c r="D54" i="2"/>
  <c r="D53" i="2"/>
  <c r="D52" i="2"/>
  <c r="D19" i="2"/>
  <c r="D18" i="2"/>
  <c r="D21" i="2"/>
  <c r="D20" i="2"/>
  <c r="D23" i="2"/>
  <c r="D22" i="2"/>
  <c r="D59" i="2"/>
  <c r="D58" i="2"/>
  <c r="D85" i="2"/>
  <c r="D84" i="2"/>
  <c r="D83" i="2"/>
  <c r="D82" i="2"/>
  <c r="D87" i="2"/>
  <c r="D86" i="2"/>
  <c r="D81" i="2" l="1"/>
  <c r="D80" i="2"/>
  <c r="D97" i="2"/>
</calcChain>
</file>

<file path=xl/sharedStrings.xml><?xml version="1.0" encoding="utf-8"?>
<sst xmlns="http://schemas.openxmlformats.org/spreadsheetml/2006/main" count="1000" uniqueCount="105">
  <si>
    <t>Naziv isplatitelja:</t>
  </si>
  <si>
    <t>Veleučilište "Marko Marulić" u Kninu</t>
  </si>
  <si>
    <t>Pregled trošenja sredstava proračunskih korisnika</t>
  </si>
  <si>
    <t>Isplate sredstava</t>
  </si>
  <si>
    <t>Za razdoblje:</t>
  </si>
  <si>
    <t>2026.</t>
  </si>
  <si>
    <t>Stupac1</t>
  </si>
  <si>
    <t>Stupac2</t>
  </si>
  <si>
    <t>Stupac3</t>
  </si>
  <si>
    <t>Stupac32</t>
  </si>
  <si>
    <t>Stupac4</t>
  </si>
  <si>
    <t>Stupac5</t>
  </si>
  <si>
    <t>Naziv primatelja</t>
  </si>
  <si>
    <t>OIB primatelja</t>
  </si>
  <si>
    <t>Sjedište/Prebivalište primatelja</t>
  </si>
  <si>
    <t>Iznos rashoda/izdatka</t>
  </si>
  <si>
    <t>Oznaka</t>
  </si>
  <si>
    <t>Vrsta rashoda/izdatka</t>
  </si>
  <si>
    <t>Zagreb</t>
  </si>
  <si>
    <t>Uredski materijal i ostali materijalni rashodi</t>
  </si>
  <si>
    <t>Ukupno:</t>
  </si>
  <si>
    <t>HRVATSKA RADIOTELEVIZIJA</t>
  </si>
  <si>
    <t>Usluge promidžbe i informiranja</t>
  </si>
  <si>
    <t>Knin</t>
  </si>
  <si>
    <t>Usluge tekućeg i investicijskog održavanja</t>
  </si>
  <si>
    <t>Financijska agencija</t>
  </si>
  <si>
    <t>Ostale nespomenute usluge</t>
  </si>
  <si>
    <t>Čistoća i zelenilo d.o.o.</t>
  </si>
  <si>
    <t>Komunalne uslige</t>
  </si>
  <si>
    <t>Grad Knin</t>
  </si>
  <si>
    <t>NARODNE NOVINE d.d.</t>
  </si>
  <si>
    <t>Stručno usavršavanje zaposlenika</t>
  </si>
  <si>
    <t>Šibenik</t>
  </si>
  <si>
    <t>Rijeka</t>
  </si>
  <si>
    <t>Plin</t>
  </si>
  <si>
    <t>Zakupnine i najamnine</t>
  </si>
  <si>
    <t>KONE d.o.o.</t>
  </si>
  <si>
    <t>Službena putovanja</t>
  </si>
  <si>
    <t>Materijal i sirovine</t>
  </si>
  <si>
    <t>00981494061</t>
  </si>
  <si>
    <t>HEP-Opskrba d.o.o.</t>
  </si>
  <si>
    <t>HP d.d.</t>
  </si>
  <si>
    <t>Velika Gorica</t>
  </si>
  <si>
    <t>Usluge telefona, interneta, pošte, prijevoza</t>
  </si>
  <si>
    <t>Studentski centar Šibenik</t>
  </si>
  <si>
    <t>Studentski centar Split</t>
  </si>
  <si>
    <t>Split</t>
  </si>
  <si>
    <t>INA, d.d.</t>
  </si>
  <si>
    <t>KOMUNALNO PODUZEĆE d.o.o.</t>
  </si>
  <si>
    <t>HT d.d.</t>
  </si>
  <si>
    <t>Telemach Hrvatska d.o.o.</t>
  </si>
  <si>
    <t>NETCOM d. o. o.</t>
  </si>
  <si>
    <t>Usluge razvoja sotware-a</t>
  </si>
  <si>
    <t>ZAJEDNICA SPORTOVA GRADA KNINA</t>
  </si>
  <si>
    <t>KONTO d.o.o. Požega</t>
  </si>
  <si>
    <t>Požega</t>
  </si>
  <si>
    <t>Reprezentacija</t>
  </si>
  <si>
    <t>ZAGREBINSPEKT d.o.o.</t>
  </si>
  <si>
    <t>OTP banka d.d.</t>
  </si>
  <si>
    <t>Bankarske usluge i usluge platnog prometa</t>
  </si>
  <si>
    <t>GDPR</t>
  </si>
  <si>
    <t>Intelektualne i osobne usluge(UOD, ukupan trošak)</t>
  </si>
  <si>
    <t>Veleučilište Marko Marulić u Kninu</t>
  </si>
  <si>
    <t>Plaća za redovni rad</t>
  </si>
  <si>
    <t>Doprinosi za osnovno zdravstveno osiguranje</t>
  </si>
  <si>
    <t>Naknada za prijevoz na posao i s posla</t>
  </si>
  <si>
    <t>Naknada za rad predstavničkih i izvršnih tijela</t>
  </si>
  <si>
    <t>SVEUKUPNO:</t>
  </si>
  <si>
    <t>DIV GRUPA d.o.o.</t>
  </si>
  <si>
    <t>Samobor</t>
  </si>
  <si>
    <t>Materijal i djelovi za tekuće i inv.održ. postroj.i opreme</t>
  </si>
  <si>
    <t>Marketing za sve, obrt za usluge</t>
  </si>
  <si>
    <t>05737455540</t>
  </si>
  <si>
    <t>Klis</t>
  </si>
  <si>
    <t>Ostali nespomenuti rashodi poslovanja</t>
  </si>
  <si>
    <t>Ostali rashodi za zaposlene</t>
  </si>
  <si>
    <t>Travanj</t>
  </si>
  <si>
    <t xml:space="preserve">Intelektualne i osobne usluge </t>
  </si>
  <si>
    <t>SACHA BORAK, JAVNI BILJEŽNIK SACHA BORAK</t>
  </si>
  <si>
    <t>dm-drogerie markt d.o.o.</t>
  </si>
  <si>
    <t>Trgovački obrt "MARIĆ COMMERCE"</t>
  </si>
  <si>
    <t>JOB &amp; FUN, dizajnerski obrt</t>
  </si>
  <si>
    <t>KATARINA ZRINSKI d.o.o.</t>
  </si>
  <si>
    <t>Varaždin</t>
  </si>
  <si>
    <t>TERME TUHELJ d.o.o.</t>
  </si>
  <si>
    <t>Tuheljske Toplice</t>
  </si>
  <si>
    <t>NOVI LIST d.d.</t>
  </si>
  <si>
    <t>Erasmus Student Network AISBL</t>
  </si>
  <si>
    <t>Brussels</t>
  </si>
  <si>
    <t>TIBERIUS HOTELS d.o.o.</t>
  </si>
  <si>
    <t>SPLIT HOTELS COLLECTION d.o.o.</t>
  </si>
  <si>
    <t>BIOVIT d.o.o.</t>
  </si>
  <si>
    <t>Jalkovec</t>
  </si>
  <si>
    <t>PINOVA d.o.o.</t>
  </si>
  <si>
    <t>Čakovec</t>
  </si>
  <si>
    <t>HAPPY BARS d.o.o.</t>
  </si>
  <si>
    <t>Konica Minolta Hrvatska - poslovna rješenja, d.o.o.</t>
  </si>
  <si>
    <t>GRUPA VERN d.o.o.</t>
  </si>
  <si>
    <t>European University Sports Association (EUSA)</t>
  </si>
  <si>
    <t>Zurich</t>
  </si>
  <si>
    <t>ABERRO d.o.o.</t>
  </si>
  <si>
    <t>Trilj</t>
  </si>
  <si>
    <t>TOM PRIMUS d.o.o.</t>
  </si>
  <si>
    <t>Sesvete</t>
  </si>
  <si>
    <t>09041560144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</si>
</sst>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2" fontId="0" fillId="0" borderId="0" xfId="0" applyNumberFormat="1"/>
    <xf numFmtId="0" fontId="0" fillId="0" borderId="0" xfId="0" applyFill="1" applyAlignment="1">
      <alignment horizontal="center" vertical="center"/>
    </xf>
    <xf numFmtId="4" fontId="0" fillId="0" borderId="0" xfId="0" applyNumberFormat="1" applyFill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/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2" fontId="0" fillId="0" borderId="0" xfId="0" applyNumberForma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A3D4E2-1152-4B0F-A10B-C55D56FE8694}" name="Tablica22" displayName="Tablica22" ref="A8:F133" totalsRowShown="0">
  <autoFilter ref="A8:F133" xr:uid="{86B28045-12AC-40D5-A1DA-02D824B15D25}"/>
  <tableColumns count="6">
    <tableColumn id="1" xr3:uid="{69A96618-5D60-410F-BB05-0FD8643993C1}" name="Stupac1"/>
    <tableColumn id="2" xr3:uid="{7DFE03BA-43BC-4EC3-AF57-74B044F1BA80}" name="Stupac2"/>
    <tableColumn id="3" xr3:uid="{4D86580D-25A3-4299-9D6B-7438BEF55785}" name="Stupac3"/>
    <tableColumn id="6" xr3:uid="{FBCE546A-47C2-4F23-BD64-C2453A9D564F}" name="Stupac32"/>
    <tableColumn id="4" xr3:uid="{83DACC20-48B2-4B10-AB18-1CEB72D738BB}" name="Stupac4"/>
    <tableColumn id="5" xr3:uid="{4C3B3C1E-B437-495E-BF17-3307CBF84D2D}" name="Stupac5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ADA7-0C06-4AC5-8054-11EC47055ABF}">
  <dimension ref="A1:F127"/>
  <sheetViews>
    <sheetView tabSelected="1" zoomScaleNormal="100" workbookViewId="0">
      <selection activeCell="E106" sqref="E106"/>
    </sheetView>
  </sheetViews>
  <sheetFormatPr defaultRowHeight="15" x14ac:dyDescent="0.25"/>
  <cols>
    <col min="1" max="1" width="48.28515625" bestFit="1" customWidth="1"/>
    <col min="2" max="2" width="19.85546875" customWidth="1"/>
    <col min="3" max="3" width="29.85546875" bestFit="1" customWidth="1"/>
    <col min="4" max="4" width="20.42578125" bestFit="1" customWidth="1"/>
    <col min="5" max="5" width="11.7109375" customWidth="1"/>
    <col min="6" max="6" width="49.42578125" customWidth="1"/>
  </cols>
  <sheetData>
    <row r="1" spans="1:6" x14ac:dyDescent="0.25">
      <c r="A1" s="1" t="s">
        <v>0</v>
      </c>
      <c r="B1" s="1" t="s">
        <v>1</v>
      </c>
    </row>
    <row r="3" spans="1:6" ht="15.75" x14ac:dyDescent="0.25">
      <c r="A3" s="2" t="s">
        <v>2</v>
      </c>
    </row>
    <row r="5" spans="1:6" x14ac:dyDescent="0.25">
      <c r="A5" t="s">
        <v>3</v>
      </c>
      <c r="B5" t="s">
        <v>4</v>
      </c>
      <c r="C5" t="s">
        <v>76</v>
      </c>
      <c r="E5" t="s">
        <v>5</v>
      </c>
    </row>
    <row r="7" spans="1:6" ht="12" customHeight="1" x14ac:dyDescent="0.25"/>
    <row r="8" spans="1:6" ht="21.75" hidden="1" customHeight="1" x14ac:dyDescent="0.25">
      <c r="A8" t="s">
        <v>6</v>
      </c>
      <c r="B8" t="s">
        <v>7</v>
      </c>
      <c r="C8" t="s">
        <v>8</v>
      </c>
      <c r="D8" t="s">
        <v>9</v>
      </c>
      <c r="E8" t="s">
        <v>10</v>
      </c>
      <c r="F8" t="s">
        <v>11</v>
      </c>
    </row>
    <row r="9" spans="1:6" x14ac:dyDescent="0.25">
      <c r="A9" t="s">
        <v>12</v>
      </c>
      <c r="B9" s="3" t="s">
        <v>13</v>
      </c>
      <c r="C9" s="3" t="s">
        <v>14</v>
      </c>
      <c r="D9" s="4" t="s">
        <v>15</v>
      </c>
      <c r="E9" s="4" t="s">
        <v>16</v>
      </c>
      <c r="F9" t="s">
        <v>17</v>
      </c>
    </row>
    <row r="10" spans="1:6" s="5" customFormat="1" x14ac:dyDescent="0.25">
      <c r="A10" s="5" t="s">
        <v>21</v>
      </c>
      <c r="B10" s="7">
        <v>68419124305</v>
      </c>
      <c r="C10" s="7" t="s">
        <v>18</v>
      </c>
      <c r="D10" s="8">
        <v>31.86</v>
      </c>
      <c r="E10" s="5">
        <v>3233</v>
      </c>
      <c r="F10" s="5" t="s">
        <v>22</v>
      </c>
    </row>
    <row r="11" spans="1:6" s="5" customFormat="1" x14ac:dyDescent="0.25">
      <c r="A11" s="5" t="s">
        <v>20</v>
      </c>
      <c r="B11" s="7"/>
      <c r="C11" s="7"/>
      <c r="D11" s="8">
        <v>31.86</v>
      </c>
    </row>
    <row r="12" spans="1:6" s="5" customFormat="1" x14ac:dyDescent="0.25">
      <c r="A12" s="5" t="s">
        <v>25</v>
      </c>
      <c r="B12" s="7">
        <v>85831130368</v>
      </c>
      <c r="C12" s="7" t="s">
        <v>18</v>
      </c>
      <c r="D12" s="8">
        <f>202.4+6.66</f>
        <v>209.06</v>
      </c>
      <c r="E12" s="5">
        <v>3239</v>
      </c>
      <c r="F12" s="5" t="s">
        <v>26</v>
      </c>
    </row>
    <row r="13" spans="1:6" s="5" customFormat="1" x14ac:dyDescent="0.25">
      <c r="A13" s="5" t="s">
        <v>20</v>
      </c>
      <c r="B13" s="7"/>
      <c r="C13" s="7"/>
      <c r="D13" s="8">
        <f>202.4+6.66</f>
        <v>209.06</v>
      </c>
    </row>
    <row r="14" spans="1:6" s="5" customFormat="1" x14ac:dyDescent="0.25">
      <c r="A14" s="9" t="s">
        <v>87</v>
      </c>
      <c r="B14" s="10"/>
      <c r="C14" s="10" t="s">
        <v>88</v>
      </c>
      <c r="D14" s="11">
        <f>650</f>
        <v>650</v>
      </c>
      <c r="E14" s="9">
        <v>3239</v>
      </c>
      <c r="F14" s="9" t="s">
        <v>26</v>
      </c>
    </row>
    <row r="15" spans="1:6" s="5" customFormat="1" x14ac:dyDescent="0.25">
      <c r="A15" s="9" t="s">
        <v>20</v>
      </c>
      <c r="B15" s="10"/>
      <c r="C15" s="10"/>
      <c r="D15" s="11">
        <f>650</f>
        <v>650</v>
      </c>
      <c r="E15" s="9"/>
      <c r="F15" s="9"/>
    </row>
    <row r="16" spans="1:6" s="5" customFormat="1" x14ac:dyDescent="0.25">
      <c r="A16" s="5" t="s">
        <v>86</v>
      </c>
      <c r="B16" s="7">
        <v>44110106406</v>
      </c>
      <c r="C16" s="7" t="s">
        <v>33</v>
      </c>
      <c r="D16" s="8">
        <f>577.5</f>
        <v>577.5</v>
      </c>
      <c r="E16" s="5">
        <v>3233</v>
      </c>
      <c r="F16" s="5" t="s">
        <v>22</v>
      </c>
    </row>
    <row r="17" spans="1:6" s="5" customFormat="1" x14ac:dyDescent="0.25">
      <c r="A17" s="5" t="s">
        <v>20</v>
      </c>
      <c r="B17" s="7"/>
      <c r="C17" s="7"/>
      <c r="D17" s="8">
        <f>577.5</f>
        <v>577.5</v>
      </c>
    </row>
    <row r="18" spans="1:6" s="5" customFormat="1" x14ac:dyDescent="0.25">
      <c r="A18" s="5" t="s">
        <v>82</v>
      </c>
      <c r="B18" s="7">
        <v>13653700851</v>
      </c>
      <c r="C18" s="7" t="s">
        <v>83</v>
      </c>
      <c r="D18" s="8">
        <f>12.5</f>
        <v>12.5</v>
      </c>
      <c r="E18" s="5">
        <v>3221</v>
      </c>
      <c r="F18" s="5" t="s">
        <v>19</v>
      </c>
    </row>
    <row r="19" spans="1:6" s="5" customFormat="1" x14ac:dyDescent="0.25">
      <c r="A19" s="5" t="s">
        <v>20</v>
      </c>
      <c r="B19" s="7"/>
      <c r="C19" s="7"/>
      <c r="D19" s="8">
        <f>12.5</f>
        <v>12.5</v>
      </c>
    </row>
    <row r="20" spans="1:6" s="5" customFormat="1" x14ac:dyDescent="0.25">
      <c r="A20" s="5" t="s">
        <v>81</v>
      </c>
      <c r="B20" s="7">
        <v>12868667546</v>
      </c>
      <c r="C20" s="7" t="s">
        <v>23</v>
      </c>
      <c r="D20" s="8">
        <f>200</f>
        <v>200</v>
      </c>
      <c r="E20" s="5">
        <v>3239</v>
      </c>
      <c r="F20" s="5" t="s">
        <v>26</v>
      </c>
    </row>
    <row r="21" spans="1:6" s="5" customFormat="1" x14ac:dyDescent="0.25">
      <c r="A21" s="5" t="s">
        <v>20</v>
      </c>
      <c r="B21" s="7"/>
      <c r="C21" s="7"/>
      <c r="D21" s="8">
        <f>200</f>
        <v>200</v>
      </c>
    </row>
    <row r="22" spans="1:6" s="5" customFormat="1" x14ac:dyDescent="0.25">
      <c r="A22" s="5" t="s">
        <v>27</v>
      </c>
      <c r="B22" s="7">
        <v>46163832762</v>
      </c>
      <c r="C22" s="7" t="s">
        <v>23</v>
      </c>
      <c r="D22" s="8">
        <f>158.3+158.31</f>
        <v>316.61</v>
      </c>
      <c r="E22" s="5">
        <v>3234</v>
      </c>
      <c r="F22" s="5" t="s">
        <v>28</v>
      </c>
    </row>
    <row r="23" spans="1:6" s="5" customFormat="1" x14ac:dyDescent="0.25">
      <c r="A23" s="5" t="s">
        <v>20</v>
      </c>
      <c r="B23" s="7"/>
      <c r="C23" s="7"/>
      <c r="D23" s="8">
        <f>158.3+158.31</f>
        <v>316.61</v>
      </c>
    </row>
    <row r="24" spans="1:6" s="5" customFormat="1" x14ac:dyDescent="0.25">
      <c r="A24" s="5" t="s">
        <v>29</v>
      </c>
      <c r="B24" s="7" t="s">
        <v>39</v>
      </c>
      <c r="C24" s="7" t="s">
        <v>23</v>
      </c>
      <c r="D24" s="8">
        <f>105.94+532.1</f>
        <v>638.04</v>
      </c>
      <c r="E24" s="5">
        <v>3234</v>
      </c>
      <c r="F24" s="5" t="s">
        <v>28</v>
      </c>
    </row>
    <row r="25" spans="1:6" s="5" customFormat="1" x14ac:dyDescent="0.25">
      <c r="A25" s="5" t="s">
        <v>20</v>
      </c>
      <c r="B25" s="7"/>
      <c r="C25" s="7"/>
      <c r="D25" s="8">
        <f>105.94+532.1</f>
        <v>638.04</v>
      </c>
    </row>
    <row r="26" spans="1:6" s="5" customFormat="1" x14ac:dyDescent="0.25">
      <c r="A26" s="5" t="s">
        <v>68</v>
      </c>
      <c r="B26" s="7">
        <v>33890755814</v>
      </c>
      <c r="C26" s="7" t="s">
        <v>69</v>
      </c>
      <c r="D26" s="8">
        <f>250</f>
        <v>250</v>
      </c>
      <c r="E26" s="5">
        <v>3235</v>
      </c>
      <c r="F26" s="5" t="s">
        <v>35</v>
      </c>
    </row>
    <row r="27" spans="1:6" s="5" customFormat="1" x14ac:dyDescent="0.25">
      <c r="A27" s="5" t="s">
        <v>20</v>
      </c>
      <c r="B27" s="7"/>
      <c r="C27" s="7"/>
      <c r="D27" s="8">
        <f>250</f>
        <v>250</v>
      </c>
    </row>
    <row r="28" spans="1:6" s="5" customFormat="1" x14ac:dyDescent="0.25">
      <c r="A28" s="5" t="s">
        <v>98</v>
      </c>
      <c r="B28" s="7"/>
      <c r="C28" s="7" t="s">
        <v>99</v>
      </c>
      <c r="D28" s="8">
        <f>400</f>
        <v>400</v>
      </c>
      <c r="E28" s="5">
        <v>3299</v>
      </c>
      <c r="F28" s="5" t="s">
        <v>74</v>
      </c>
    </row>
    <row r="29" spans="1:6" s="5" customFormat="1" x14ac:dyDescent="0.25">
      <c r="A29" s="5" t="s">
        <v>20</v>
      </c>
      <c r="B29" s="7"/>
      <c r="C29" s="7"/>
      <c r="D29" s="8">
        <f>400</f>
        <v>400</v>
      </c>
    </row>
    <row r="30" spans="1:6" s="5" customFormat="1" x14ac:dyDescent="0.25">
      <c r="A30" s="5" t="s">
        <v>97</v>
      </c>
      <c r="B30" s="7">
        <v>64835483360</v>
      </c>
      <c r="C30" s="7" t="s">
        <v>18</v>
      </c>
      <c r="D30" s="8">
        <f>320</f>
        <v>320</v>
      </c>
      <c r="E30" s="5">
        <v>3213</v>
      </c>
      <c r="F30" s="5" t="s">
        <v>31</v>
      </c>
    </row>
    <row r="31" spans="1:6" s="5" customFormat="1" x14ac:dyDescent="0.25">
      <c r="A31" s="5" t="s">
        <v>20</v>
      </c>
      <c r="B31" s="7"/>
      <c r="C31" s="7"/>
      <c r="D31" s="8">
        <f>320</f>
        <v>320</v>
      </c>
    </row>
    <row r="32" spans="1:6" s="5" customFormat="1" x14ac:dyDescent="0.25">
      <c r="A32" s="5" t="s">
        <v>96</v>
      </c>
      <c r="B32" s="7" t="s">
        <v>18</v>
      </c>
      <c r="C32" s="7" t="s">
        <v>18</v>
      </c>
      <c r="D32" s="8">
        <f>88.19</f>
        <v>88.19</v>
      </c>
      <c r="E32" s="5">
        <v>3221</v>
      </c>
      <c r="F32" s="5" t="s">
        <v>19</v>
      </c>
    </row>
    <row r="33" spans="1:6" s="5" customFormat="1" x14ac:dyDescent="0.25">
      <c r="A33" s="5" t="s">
        <v>20</v>
      </c>
      <c r="B33" s="7"/>
      <c r="C33" s="7"/>
      <c r="D33" s="8">
        <f>88.19</f>
        <v>88.19</v>
      </c>
    </row>
    <row r="34" spans="1:6" s="5" customFormat="1" x14ac:dyDescent="0.25">
      <c r="A34" s="5" t="s">
        <v>95</v>
      </c>
      <c r="B34" s="7">
        <v>69725555602</v>
      </c>
      <c r="C34" s="7" t="s">
        <v>18</v>
      </c>
      <c r="D34" s="8">
        <f>99.86</f>
        <v>99.86</v>
      </c>
      <c r="E34" s="5">
        <v>3211</v>
      </c>
      <c r="F34" s="5" t="s">
        <v>37</v>
      </c>
    </row>
    <row r="35" spans="1:6" s="5" customFormat="1" x14ac:dyDescent="0.25">
      <c r="A35" s="5" t="s">
        <v>20</v>
      </c>
      <c r="B35" s="7"/>
      <c r="C35" s="7"/>
      <c r="D35" s="8">
        <f>99.86</f>
        <v>99.86</v>
      </c>
    </row>
    <row r="36" spans="1:6" s="5" customFormat="1" x14ac:dyDescent="0.25">
      <c r="A36" s="5" t="s">
        <v>93</v>
      </c>
      <c r="B36" s="7">
        <v>19638479848</v>
      </c>
      <c r="C36" s="7" t="s">
        <v>94</v>
      </c>
      <c r="D36" s="8">
        <f>200</f>
        <v>200</v>
      </c>
      <c r="E36" s="5">
        <v>3238</v>
      </c>
      <c r="F36" s="5" t="s">
        <v>52</v>
      </c>
    </row>
    <row r="37" spans="1:6" s="5" customFormat="1" x14ac:dyDescent="0.25">
      <c r="A37" s="5" t="s">
        <v>20</v>
      </c>
      <c r="B37" s="7"/>
      <c r="C37" s="7"/>
      <c r="D37" s="8">
        <f>200</f>
        <v>200</v>
      </c>
    </row>
    <row r="38" spans="1:6" s="5" customFormat="1" x14ac:dyDescent="0.25">
      <c r="A38" s="5" t="s">
        <v>36</v>
      </c>
      <c r="B38" s="7">
        <v>15526597734</v>
      </c>
      <c r="C38" s="7" t="s">
        <v>18</v>
      </c>
      <c r="D38" s="8">
        <f>142.35+142.35+181.83</f>
        <v>466.53</v>
      </c>
      <c r="E38" s="5">
        <v>3232</v>
      </c>
      <c r="F38" s="5" t="s">
        <v>24</v>
      </c>
    </row>
    <row r="39" spans="1:6" s="5" customFormat="1" x14ac:dyDescent="0.25">
      <c r="A39" s="5" t="s">
        <v>20</v>
      </c>
      <c r="B39" s="7"/>
      <c r="C39" s="7"/>
      <c r="D39" s="8">
        <f>142.35+142.35+181.83</f>
        <v>466.53</v>
      </c>
    </row>
    <row r="40" spans="1:6" s="5" customFormat="1" x14ac:dyDescent="0.25">
      <c r="A40" s="5" t="s">
        <v>89</v>
      </c>
      <c r="B40" s="7" t="s">
        <v>18</v>
      </c>
      <c r="C40" s="7" t="s">
        <v>18</v>
      </c>
      <c r="D40" s="8">
        <f>249.72</f>
        <v>249.72</v>
      </c>
      <c r="E40" s="5">
        <v>3211</v>
      </c>
      <c r="F40" s="5" t="s">
        <v>37</v>
      </c>
    </row>
    <row r="41" spans="1:6" s="5" customFormat="1" x14ac:dyDescent="0.25">
      <c r="A41" s="5" t="s">
        <v>20</v>
      </c>
      <c r="B41" s="7"/>
      <c r="C41" s="7"/>
      <c r="D41" s="8">
        <f>249.72</f>
        <v>249.72</v>
      </c>
    </row>
    <row r="42" spans="1:6" s="5" customFormat="1" x14ac:dyDescent="0.25">
      <c r="A42" s="5" t="s">
        <v>40</v>
      </c>
      <c r="B42" s="7">
        <v>63073332379</v>
      </c>
      <c r="C42" s="7" t="s">
        <v>18</v>
      </c>
      <c r="D42" s="8">
        <f>2850.88</f>
        <v>2850.88</v>
      </c>
      <c r="E42" s="5">
        <v>3223</v>
      </c>
      <c r="F42" s="5" t="s">
        <v>34</v>
      </c>
    </row>
    <row r="43" spans="1:6" s="5" customFormat="1" x14ac:dyDescent="0.25">
      <c r="A43" s="5" t="s">
        <v>20</v>
      </c>
      <c r="B43" s="7"/>
      <c r="C43" s="7"/>
      <c r="D43" s="8">
        <f>2850.88</f>
        <v>2850.88</v>
      </c>
    </row>
    <row r="44" spans="1:6" s="5" customFormat="1" x14ac:dyDescent="0.25">
      <c r="A44" s="5" t="s">
        <v>41</v>
      </c>
      <c r="B44" s="7">
        <v>87311810356</v>
      </c>
      <c r="C44" s="7" t="s">
        <v>42</v>
      </c>
      <c r="D44" s="8">
        <f>156.94</f>
        <v>156.94</v>
      </c>
      <c r="E44" s="5">
        <v>3231</v>
      </c>
      <c r="F44" s="5" t="s">
        <v>43</v>
      </c>
    </row>
    <row r="45" spans="1:6" s="5" customFormat="1" x14ac:dyDescent="0.25">
      <c r="A45" s="5" t="s">
        <v>20</v>
      </c>
      <c r="B45" s="7"/>
      <c r="C45" s="7"/>
      <c r="D45" s="8">
        <f>156.94</f>
        <v>156.94</v>
      </c>
    </row>
    <row r="46" spans="1:6" s="5" customFormat="1" x14ac:dyDescent="0.25">
      <c r="A46" s="5" t="s">
        <v>44</v>
      </c>
      <c r="B46" s="7">
        <v>68241113433</v>
      </c>
      <c r="C46" s="7" t="s">
        <v>32</v>
      </c>
      <c r="D46" s="8">
        <f>2012.6</f>
        <v>2012.6</v>
      </c>
      <c r="E46" s="5">
        <v>3239</v>
      </c>
      <c r="F46" s="5" t="s">
        <v>26</v>
      </c>
    </row>
    <row r="47" spans="1:6" s="5" customFormat="1" x14ac:dyDescent="0.25">
      <c r="A47" s="5" t="s">
        <v>20</v>
      </c>
      <c r="B47" s="7"/>
      <c r="C47" s="7"/>
      <c r="D47" s="8">
        <f>2012.6</f>
        <v>2012.6</v>
      </c>
    </row>
    <row r="48" spans="1:6" s="5" customFormat="1" x14ac:dyDescent="0.25">
      <c r="A48" s="5" t="s">
        <v>45</v>
      </c>
      <c r="B48" s="7">
        <v>25975412650</v>
      </c>
      <c r="C48" s="7" t="s">
        <v>46</v>
      </c>
      <c r="D48" s="8">
        <f>464.45</f>
        <v>464.45</v>
      </c>
      <c r="E48" s="5">
        <v>3239</v>
      </c>
      <c r="F48" s="5" t="s">
        <v>26</v>
      </c>
    </row>
    <row r="49" spans="1:6" s="5" customFormat="1" x14ac:dyDescent="0.25">
      <c r="A49" s="5" t="s">
        <v>20</v>
      </c>
      <c r="B49" s="7"/>
      <c r="C49" s="7"/>
      <c r="D49" s="8">
        <f>464.45</f>
        <v>464.45</v>
      </c>
    </row>
    <row r="50" spans="1:6" s="5" customFormat="1" x14ac:dyDescent="0.25">
      <c r="A50" s="5" t="s">
        <v>84</v>
      </c>
      <c r="B50" s="7">
        <v>56566580479</v>
      </c>
      <c r="C50" s="7" t="s">
        <v>85</v>
      </c>
      <c r="D50" s="8">
        <f>351.3</f>
        <v>351.3</v>
      </c>
      <c r="E50" s="5">
        <v>3211</v>
      </c>
      <c r="F50" s="5" t="s">
        <v>37</v>
      </c>
    </row>
    <row r="51" spans="1:6" s="5" customFormat="1" x14ac:dyDescent="0.25">
      <c r="A51" s="5" t="s">
        <v>20</v>
      </c>
      <c r="B51" s="7"/>
      <c r="C51" s="7"/>
      <c r="D51" s="8">
        <f>351.3</f>
        <v>351.3</v>
      </c>
    </row>
    <row r="52" spans="1:6" s="5" customFormat="1" x14ac:dyDescent="0.25">
      <c r="A52" s="5" t="s">
        <v>47</v>
      </c>
      <c r="B52" s="7">
        <v>27759560625</v>
      </c>
      <c r="C52" s="7" t="s">
        <v>18</v>
      </c>
      <c r="D52" s="8">
        <f>92.26</f>
        <v>92.26</v>
      </c>
      <c r="E52" s="5">
        <v>3223</v>
      </c>
      <c r="F52" s="5" t="s">
        <v>34</v>
      </c>
    </row>
    <row r="53" spans="1:6" s="5" customFormat="1" x14ac:dyDescent="0.25">
      <c r="A53" s="5" t="s">
        <v>20</v>
      </c>
      <c r="B53" s="7"/>
      <c r="C53" s="7"/>
      <c r="D53" s="8">
        <f>92.26</f>
        <v>92.26</v>
      </c>
    </row>
    <row r="54" spans="1:6" s="5" customFormat="1" x14ac:dyDescent="0.25">
      <c r="A54" s="5" t="s">
        <v>48</v>
      </c>
      <c r="B54" s="7">
        <v>33813961569</v>
      </c>
      <c r="C54" s="7" t="s">
        <v>23</v>
      </c>
      <c r="D54" s="8">
        <f>209.84+43.49</f>
        <v>253.33</v>
      </c>
      <c r="E54" s="5">
        <v>3234</v>
      </c>
      <c r="F54" s="5" t="s">
        <v>28</v>
      </c>
    </row>
    <row r="55" spans="1:6" s="5" customFormat="1" x14ac:dyDescent="0.25">
      <c r="A55" s="5" t="s">
        <v>20</v>
      </c>
      <c r="B55" s="7"/>
      <c r="C55" s="7"/>
      <c r="D55" s="8">
        <f>209.84+43.49</f>
        <v>253.33</v>
      </c>
    </row>
    <row r="56" spans="1:6" s="5" customFormat="1" x14ac:dyDescent="0.25">
      <c r="A56" s="5" t="s">
        <v>49</v>
      </c>
      <c r="B56" s="7">
        <v>81793146560</v>
      </c>
      <c r="C56" s="7" t="s">
        <v>18</v>
      </c>
      <c r="D56" s="8">
        <v>35.69</v>
      </c>
      <c r="E56" s="5">
        <v>3231</v>
      </c>
      <c r="F56" s="5" t="s">
        <v>43</v>
      </c>
    </row>
    <row r="57" spans="1:6" s="5" customFormat="1" x14ac:dyDescent="0.25">
      <c r="A57" s="5" t="s">
        <v>20</v>
      </c>
      <c r="B57" s="7"/>
      <c r="C57" s="7"/>
      <c r="D57" s="8">
        <v>35.69</v>
      </c>
    </row>
    <row r="58" spans="1:6" s="5" customFormat="1" x14ac:dyDescent="0.25">
      <c r="A58" s="5" t="s">
        <v>50</v>
      </c>
      <c r="B58" s="7">
        <v>70133616033</v>
      </c>
      <c r="C58" s="7" t="s">
        <v>18</v>
      </c>
      <c r="D58" s="8">
        <f>143.4</f>
        <v>143.4</v>
      </c>
      <c r="E58" s="5">
        <v>3231</v>
      </c>
      <c r="F58" s="5" t="s">
        <v>43</v>
      </c>
    </row>
    <row r="59" spans="1:6" s="5" customFormat="1" x14ac:dyDescent="0.25">
      <c r="A59" s="5" t="s">
        <v>20</v>
      </c>
      <c r="B59" s="7"/>
      <c r="C59" s="7"/>
      <c r="D59" s="8">
        <f>143.4</f>
        <v>143.4</v>
      </c>
    </row>
    <row r="60" spans="1:6" s="5" customFormat="1" x14ac:dyDescent="0.25">
      <c r="A60" s="5" t="s">
        <v>51</v>
      </c>
      <c r="B60" s="7">
        <v>46118101286</v>
      </c>
      <c r="C60" s="7" t="s">
        <v>33</v>
      </c>
      <c r="D60" s="8">
        <v>412.5</v>
      </c>
      <c r="E60" s="5">
        <v>3238</v>
      </c>
      <c r="F60" s="5" t="s">
        <v>52</v>
      </c>
    </row>
    <row r="61" spans="1:6" s="5" customFormat="1" x14ac:dyDescent="0.25">
      <c r="A61" s="5" t="s">
        <v>20</v>
      </c>
      <c r="B61" s="7"/>
      <c r="C61" s="7"/>
      <c r="D61" s="8">
        <v>412.5</v>
      </c>
    </row>
    <row r="62" spans="1:6" s="5" customFormat="1" x14ac:dyDescent="0.25">
      <c r="A62" s="5" t="s">
        <v>53</v>
      </c>
      <c r="B62" s="7">
        <v>52069831441</v>
      </c>
      <c r="C62" s="7" t="s">
        <v>23</v>
      </c>
      <c r="D62" s="8">
        <f>300</f>
        <v>300</v>
      </c>
      <c r="E62" s="5">
        <v>3235</v>
      </c>
      <c r="F62" s="5" t="s">
        <v>35</v>
      </c>
    </row>
    <row r="63" spans="1:6" s="5" customFormat="1" x14ac:dyDescent="0.25">
      <c r="A63" s="5" t="s">
        <v>20</v>
      </c>
      <c r="B63" s="7"/>
      <c r="C63" s="7"/>
      <c r="D63" s="8">
        <f>300</f>
        <v>300</v>
      </c>
    </row>
    <row r="64" spans="1:6" s="5" customFormat="1" x14ac:dyDescent="0.25">
      <c r="A64" s="5" t="s">
        <v>54</v>
      </c>
      <c r="B64" s="7">
        <v>59143170280</v>
      </c>
      <c r="C64" s="7" t="s">
        <v>55</v>
      </c>
      <c r="D64" s="8">
        <f>237.5+237.5</f>
        <v>475</v>
      </c>
      <c r="E64" s="5">
        <v>3238</v>
      </c>
      <c r="F64" s="5" t="s">
        <v>52</v>
      </c>
    </row>
    <row r="65" spans="1:6" s="5" customFormat="1" x14ac:dyDescent="0.25">
      <c r="A65" s="5" t="s">
        <v>20</v>
      </c>
      <c r="B65" s="7"/>
      <c r="C65" s="7"/>
      <c r="D65" s="8">
        <f>237.5+237.5</f>
        <v>475</v>
      </c>
    </row>
    <row r="66" spans="1:6" s="5" customFormat="1" x14ac:dyDescent="0.25">
      <c r="A66" s="5" t="s">
        <v>102</v>
      </c>
      <c r="B66" s="12" t="s">
        <v>104</v>
      </c>
      <c r="C66" s="7" t="s">
        <v>103</v>
      </c>
      <c r="D66" s="8">
        <f>37.5</f>
        <v>37.5</v>
      </c>
      <c r="E66" s="5">
        <v>3293</v>
      </c>
      <c r="F66" s="5" t="s">
        <v>56</v>
      </c>
    </row>
    <row r="67" spans="1:6" s="5" customFormat="1" x14ac:dyDescent="0.25">
      <c r="A67" s="5" t="s">
        <v>20</v>
      </c>
      <c r="B67" s="7"/>
      <c r="C67" s="7"/>
      <c r="D67" s="8">
        <f>37.5</f>
        <v>37.5</v>
      </c>
    </row>
    <row r="68" spans="1:6" s="5" customFormat="1" x14ac:dyDescent="0.25">
      <c r="A68" s="5" t="s">
        <v>100</v>
      </c>
      <c r="B68" s="7" t="s">
        <v>20</v>
      </c>
      <c r="C68" s="7" t="s">
        <v>101</v>
      </c>
      <c r="D68" s="8">
        <f>95</f>
        <v>95</v>
      </c>
      <c r="E68" s="5">
        <v>3222</v>
      </c>
      <c r="F68" s="5" t="s">
        <v>38</v>
      </c>
    </row>
    <row r="69" spans="1:6" s="5" customFormat="1" x14ac:dyDescent="0.25">
      <c r="A69" s="5" t="s">
        <v>20</v>
      </c>
      <c r="B69" s="7"/>
      <c r="C69" s="7"/>
      <c r="D69" s="8">
        <f>95</f>
        <v>95</v>
      </c>
    </row>
    <row r="70" spans="1:6" s="5" customFormat="1" x14ac:dyDescent="0.25">
      <c r="A70" s="5" t="s">
        <v>57</v>
      </c>
      <c r="B70" s="7">
        <v>82752153530</v>
      </c>
      <c r="C70" s="7" t="s">
        <v>18</v>
      </c>
      <c r="D70" s="8">
        <f>100</f>
        <v>100</v>
      </c>
      <c r="E70" s="5">
        <v>3232</v>
      </c>
      <c r="F70" s="5" t="s">
        <v>24</v>
      </c>
    </row>
    <row r="71" spans="1:6" s="5" customFormat="1" x14ac:dyDescent="0.25">
      <c r="A71" s="5" t="s">
        <v>20</v>
      </c>
      <c r="B71" s="7"/>
      <c r="C71" s="7"/>
      <c r="D71" s="8">
        <f>100</f>
        <v>100</v>
      </c>
    </row>
    <row r="72" spans="1:6" s="5" customFormat="1" x14ac:dyDescent="0.25">
      <c r="A72" s="5" t="s">
        <v>30</v>
      </c>
      <c r="B72" s="7">
        <v>64546066176</v>
      </c>
      <c r="C72" s="7" t="s">
        <v>18</v>
      </c>
      <c r="D72" s="8">
        <f>728.5</f>
        <v>728.5</v>
      </c>
      <c r="E72" s="5">
        <v>3233</v>
      </c>
      <c r="F72" s="5" t="s">
        <v>22</v>
      </c>
    </row>
    <row r="73" spans="1:6" s="5" customFormat="1" x14ac:dyDescent="0.25">
      <c r="A73" s="5" t="s">
        <v>20</v>
      </c>
      <c r="B73" s="7"/>
      <c r="C73" s="7"/>
      <c r="D73" s="8">
        <f>728.5</f>
        <v>728.5</v>
      </c>
    </row>
    <row r="74" spans="1:6" s="5" customFormat="1" x14ac:dyDescent="0.25">
      <c r="A74" s="5" t="s">
        <v>30</v>
      </c>
      <c r="B74" s="7">
        <v>64546066176</v>
      </c>
      <c r="C74" s="7" t="s">
        <v>18</v>
      </c>
      <c r="D74" s="8">
        <f>311.66</f>
        <v>311.66000000000003</v>
      </c>
      <c r="E74" s="5">
        <v>3221</v>
      </c>
      <c r="F74" s="5" t="s">
        <v>19</v>
      </c>
    </row>
    <row r="75" spans="1:6" s="5" customFormat="1" x14ac:dyDescent="0.25">
      <c r="A75" s="5" t="s">
        <v>20</v>
      </c>
      <c r="B75" s="7"/>
      <c r="C75" s="7"/>
      <c r="D75" s="8">
        <f>311.66</f>
        <v>311.66000000000003</v>
      </c>
    </row>
    <row r="76" spans="1:6" s="5" customFormat="1" x14ac:dyDescent="0.25">
      <c r="A76" s="5" t="s">
        <v>91</v>
      </c>
      <c r="B76" s="7">
        <v>73275412890</v>
      </c>
      <c r="C76" s="7" t="s">
        <v>92</v>
      </c>
      <c r="D76" s="8">
        <f>70</f>
        <v>70</v>
      </c>
      <c r="E76" s="5">
        <v>3222</v>
      </c>
      <c r="F76" s="5" t="s">
        <v>38</v>
      </c>
    </row>
    <row r="77" spans="1:6" s="5" customFormat="1" x14ac:dyDescent="0.25">
      <c r="A77" s="5" t="s">
        <v>20</v>
      </c>
      <c r="B77" s="7"/>
      <c r="C77" s="7"/>
      <c r="D77" s="8">
        <f>70</f>
        <v>70</v>
      </c>
    </row>
    <row r="78" spans="1:6" s="5" customFormat="1" x14ac:dyDescent="0.25">
      <c r="A78" s="5" t="s">
        <v>90</v>
      </c>
      <c r="B78" s="7">
        <v>29990764270</v>
      </c>
      <c r="C78" s="7" t="s">
        <v>46</v>
      </c>
      <c r="D78" s="8">
        <f>92.65</f>
        <v>92.65</v>
      </c>
      <c r="E78" s="5">
        <v>3211</v>
      </c>
      <c r="F78" s="5" t="s">
        <v>37</v>
      </c>
    </row>
    <row r="79" spans="1:6" s="5" customFormat="1" x14ac:dyDescent="0.25">
      <c r="A79" s="5" t="s">
        <v>20</v>
      </c>
      <c r="B79" s="7"/>
      <c r="C79" s="7"/>
      <c r="D79" s="8">
        <f>92.65</f>
        <v>92.65</v>
      </c>
    </row>
    <row r="80" spans="1:6" s="5" customFormat="1" x14ac:dyDescent="0.25">
      <c r="A80" s="5" t="s">
        <v>71</v>
      </c>
      <c r="B80" s="7" t="s">
        <v>72</v>
      </c>
      <c r="C80" s="7" t="s">
        <v>73</v>
      </c>
      <c r="D80" s="8">
        <f>766.67</f>
        <v>766.67</v>
      </c>
      <c r="E80" s="5">
        <v>3233</v>
      </c>
      <c r="F80" s="5" t="s">
        <v>22</v>
      </c>
    </row>
    <row r="81" spans="1:6" s="5" customFormat="1" x14ac:dyDescent="0.25">
      <c r="A81" s="5" t="s">
        <v>20</v>
      </c>
      <c r="B81" s="7"/>
      <c r="C81" s="7"/>
      <c r="D81" s="8">
        <f>766.67</f>
        <v>766.67</v>
      </c>
    </row>
    <row r="82" spans="1:6" s="5" customFormat="1" x14ac:dyDescent="0.25">
      <c r="A82" s="5" t="s">
        <v>80</v>
      </c>
      <c r="B82" s="7">
        <v>13784529096</v>
      </c>
      <c r="C82" s="7" t="s">
        <v>23</v>
      </c>
      <c r="D82" s="8">
        <f>397.34</f>
        <v>397.34</v>
      </c>
      <c r="E82" s="5">
        <v>3224</v>
      </c>
      <c r="F82" s="5" t="s">
        <v>70</v>
      </c>
    </row>
    <row r="83" spans="1:6" s="5" customFormat="1" x14ac:dyDescent="0.25">
      <c r="A83" s="5" t="s">
        <v>20</v>
      </c>
      <c r="B83" s="7"/>
      <c r="C83" s="7"/>
      <c r="D83" s="8">
        <f>397.34</f>
        <v>397.34</v>
      </c>
    </row>
    <row r="84" spans="1:6" s="5" customFormat="1" x14ac:dyDescent="0.25">
      <c r="A84" s="5" t="s">
        <v>79</v>
      </c>
      <c r="B84" s="7">
        <v>94124811986</v>
      </c>
      <c r="C84" s="7" t="s">
        <v>18</v>
      </c>
      <c r="D84" s="8">
        <f>22.6+10.5</f>
        <v>33.1</v>
      </c>
      <c r="E84" s="5">
        <v>3221</v>
      </c>
      <c r="F84" s="5" t="s">
        <v>19</v>
      </c>
    </row>
    <row r="85" spans="1:6" s="5" customFormat="1" x14ac:dyDescent="0.25">
      <c r="A85" s="5" t="s">
        <v>20</v>
      </c>
      <c r="B85" s="7"/>
      <c r="C85" s="7"/>
      <c r="D85" s="8">
        <f>22.6+10.5</f>
        <v>33.1</v>
      </c>
    </row>
    <row r="86" spans="1:6" s="5" customFormat="1" x14ac:dyDescent="0.25">
      <c r="A86" s="5" t="s">
        <v>78</v>
      </c>
      <c r="B86" s="7">
        <v>82148411573</v>
      </c>
      <c r="C86" s="7" t="s">
        <v>23</v>
      </c>
      <c r="D86" s="8">
        <f>26.91</f>
        <v>26.91</v>
      </c>
      <c r="E86" s="5">
        <v>3237</v>
      </c>
      <c r="F86" s="5" t="s">
        <v>77</v>
      </c>
    </row>
    <row r="87" spans="1:6" s="5" customFormat="1" x14ac:dyDescent="0.25">
      <c r="A87" s="5" t="s">
        <v>20</v>
      </c>
      <c r="B87" s="7"/>
      <c r="C87" s="7"/>
      <c r="D87" s="8">
        <f>26.91</f>
        <v>26.91</v>
      </c>
    </row>
    <row r="88" spans="1:6" s="5" customFormat="1" x14ac:dyDescent="0.25">
      <c r="A88" s="5" t="s">
        <v>58</v>
      </c>
      <c r="B88" s="7">
        <v>52508873833</v>
      </c>
      <c r="C88" s="7" t="s">
        <v>46</v>
      </c>
      <c r="D88" s="8">
        <f>78.26+8+11+7</f>
        <v>104.26</v>
      </c>
      <c r="E88" s="5">
        <v>3431</v>
      </c>
      <c r="F88" s="5" t="s">
        <v>59</v>
      </c>
    </row>
    <row r="89" spans="1:6" s="5" customFormat="1" x14ac:dyDescent="0.25">
      <c r="A89" s="5" t="s">
        <v>20</v>
      </c>
      <c r="B89" s="7"/>
      <c r="C89" s="7"/>
      <c r="D89" s="8">
        <f>78.26+8+11+7</f>
        <v>104.26</v>
      </c>
    </row>
    <row r="90" spans="1:6" s="5" customFormat="1" x14ac:dyDescent="0.25">
      <c r="A90" s="5" t="s">
        <v>60</v>
      </c>
      <c r="B90" s="7" t="s">
        <v>60</v>
      </c>
      <c r="C90" s="7" t="s">
        <v>60</v>
      </c>
      <c r="D90" s="8">
        <v>1191.32</v>
      </c>
      <c r="E90" s="5">
        <v>3237</v>
      </c>
      <c r="F90" s="5" t="s">
        <v>61</v>
      </c>
    </row>
    <row r="91" spans="1:6" s="5" customFormat="1" x14ac:dyDescent="0.25">
      <c r="A91" s="5" t="s">
        <v>20</v>
      </c>
      <c r="B91" s="7"/>
      <c r="C91" s="7"/>
      <c r="D91" s="8">
        <v>1191.32</v>
      </c>
    </row>
    <row r="92" spans="1:6" s="5" customFormat="1" x14ac:dyDescent="0.25">
      <c r="A92" s="5" t="s">
        <v>62</v>
      </c>
      <c r="B92" s="13"/>
      <c r="C92" s="13"/>
      <c r="D92" s="8">
        <f>73004.43+1635.87+10654.22+15602.35+5073.75</f>
        <v>105970.62</v>
      </c>
      <c r="E92" s="5">
        <v>3111</v>
      </c>
      <c r="F92" s="5" t="s">
        <v>63</v>
      </c>
    </row>
    <row r="93" spans="1:6" s="5" customFormat="1" x14ac:dyDescent="0.25">
      <c r="B93" s="13"/>
      <c r="C93" s="13"/>
      <c r="D93" s="8">
        <v>4841.4399999999996</v>
      </c>
      <c r="E93" s="5">
        <v>3121</v>
      </c>
      <c r="F93" s="5" t="s">
        <v>75</v>
      </c>
    </row>
    <row r="94" spans="1:6" s="5" customFormat="1" x14ac:dyDescent="0.25">
      <c r="B94" s="13"/>
      <c r="C94" s="13"/>
      <c r="D94" s="8">
        <v>17215.23</v>
      </c>
      <c r="E94" s="5">
        <v>3132</v>
      </c>
      <c r="F94" s="5" t="s">
        <v>64</v>
      </c>
    </row>
    <row r="95" spans="1:6" s="5" customFormat="1" x14ac:dyDescent="0.25">
      <c r="B95" s="13"/>
      <c r="C95" s="13"/>
      <c r="D95" s="8">
        <f>2784.88</f>
        <v>2784.88</v>
      </c>
      <c r="E95" s="5">
        <v>3211</v>
      </c>
      <c r="F95" s="5" t="s">
        <v>37</v>
      </c>
    </row>
    <row r="96" spans="1:6" s="5" customFormat="1" x14ac:dyDescent="0.25">
      <c r="B96" s="13"/>
      <c r="C96" s="13"/>
      <c r="D96" s="8">
        <v>4071.99</v>
      </c>
      <c r="E96" s="5">
        <v>3212</v>
      </c>
      <c r="F96" s="5" t="s">
        <v>65</v>
      </c>
    </row>
    <row r="97" spans="1:6" s="5" customFormat="1" x14ac:dyDescent="0.25">
      <c r="B97" s="13"/>
      <c r="C97" s="13"/>
      <c r="D97" s="8">
        <f>1613.11</f>
        <v>1613.11</v>
      </c>
      <c r="E97" s="5">
        <v>3291</v>
      </c>
      <c r="F97" s="5" t="s">
        <v>66</v>
      </c>
    </row>
    <row r="98" spans="1:6" s="5" customFormat="1" x14ac:dyDescent="0.25">
      <c r="B98" s="13"/>
      <c r="C98" s="13"/>
      <c r="D98" s="8">
        <f>769.6+769.6+769.6+769.6+769.6</f>
        <v>3848</v>
      </c>
      <c r="E98" s="5">
        <v>3213</v>
      </c>
      <c r="F98" s="5" t="s">
        <v>31</v>
      </c>
    </row>
    <row r="99" spans="1:6" x14ac:dyDescent="0.25">
      <c r="A99" s="5" t="s">
        <v>20</v>
      </c>
      <c r="B99" s="13"/>
      <c r="C99" s="13"/>
      <c r="D99" s="8">
        <f>SUM(D92:D98)</f>
        <v>140345.26999999999</v>
      </c>
      <c r="E99" s="5"/>
      <c r="F99" s="5"/>
    </row>
    <row r="100" spans="1:6" x14ac:dyDescent="0.25">
      <c r="A100" s="5"/>
      <c r="B100" s="5"/>
      <c r="C100" s="5"/>
      <c r="D100" s="8"/>
      <c r="E100" s="5"/>
      <c r="F100" s="5"/>
    </row>
    <row r="101" spans="1:6" x14ac:dyDescent="0.25">
      <c r="A101" s="5" t="s">
        <v>67</v>
      </c>
      <c r="B101" s="5"/>
      <c r="C101" s="5"/>
      <c r="D101" s="8">
        <f>D11+D13+D15+D17+D19+D21+D23+D25+D27+D29+D31+D33+D35+D37+D39+D41+D43+D45+D47+D49+D51+D53+D55+D57+D59+D61+D63+D65+D67+D69+D71+D73+D75+D77+D79+D81+D83+D85+D87+D89+D91+D99</f>
        <v>156558.39999999999</v>
      </c>
      <c r="E101" s="5"/>
      <c r="F101" s="5"/>
    </row>
    <row r="102" spans="1:6" x14ac:dyDescent="0.25">
      <c r="A102" s="5"/>
      <c r="B102" s="5"/>
      <c r="C102" s="5"/>
      <c r="D102" s="14"/>
      <c r="E102" s="5"/>
      <c r="F102" s="5"/>
    </row>
    <row r="103" spans="1:6" x14ac:dyDescent="0.25">
      <c r="A103" s="5"/>
      <c r="B103" s="5"/>
      <c r="C103" s="5"/>
      <c r="D103" s="14"/>
      <c r="E103" s="5"/>
      <c r="F103" s="5"/>
    </row>
    <row r="104" spans="1:6" x14ac:dyDescent="0.25">
      <c r="D104" s="6"/>
    </row>
    <row r="105" spans="1:6" x14ac:dyDescent="0.25">
      <c r="D105" s="6"/>
    </row>
    <row r="106" spans="1:6" x14ac:dyDescent="0.25">
      <c r="D106" s="6"/>
    </row>
    <row r="107" spans="1:6" x14ac:dyDescent="0.25">
      <c r="D107" s="6"/>
    </row>
    <row r="108" spans="1:6" x14ac:dyDescent="0.25">
      <c r="D108" s="6"/>
    </row>
    <row r="109" spans="1:6" x14ac:dyDescent="0.25">
      <c r="D109" s="6"/>
    </row>
    <row r="114" spans="4:4" x14ac:dyDescent="0.25">
      <c r="D114" s="6"/>
    </row>
    <row r="115" spans="4:4" x14ac:dyDescent="0.25">
      <c r="D115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5" spans="4:4" x14ac:dyDescent="0.25">
      <c r="D125" s="6"/>
    </row>
    <row r="127" spans="4:4" x14ac:dyDescent="0.25">
      <c r="D127" s="6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2026-04-08T07:40:42Z</dcterms:created>
  <dcterms:modified xsi:type="dcterms:W3CDTF">2026-05-20T10:05:14Z</dcterms:modified>
</cp:coreProperties>
</file>