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FE444918-E2FA-40C2-AD21-B54361B9D6FF}" xr6:coauthVersionLast="37" xr6:coauthVersionMax="37" xr10:uidLastSave="{00000000-0000-0000-0000-000000000000}"/>
  <bookViews>
    <workbookView xWindow="0" yWindow="0" windowWidth="21570" windowHeight="7980" xr2:uid="{846FD7B4-9916-4D9F-9F73-6B0A20F61317}"/>
  </bookViews>
  <sheets>
    <sheet name="List1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D13" i="2"/>
  <c r="D14" i="2"/>
  <c r="D15" i="2"/>
  <c r="D16" i="2"/>
  <c r="D17" i="2"/>
  <c r="D18" i="2"/>
  <c r="D19" i="2"/>
  <c r="D20" i="2"/>
  <c r="D21" i="2"/>
  <c r="D117" i="2" l="1"/>
  <c r="D113" i="2"/>
  <c r="D106" i="2"/>
  <c r="D109" i="2"/>
  <c r="D108" i="2"/>
  <c r="D111" i="2"/>
  <c r="D114" i="2"/>
  <c r="D112" i="2"/>
  <c r="D110" i="2"/>
  <c r="D73" i="2" l="1"/>
  <c r="D72" i="2"/>
  <c r="D75" i="2"/>
  <c r="D74" i="2"/>
  <c r="D105" i="2"/>
  <c r="D104" i="2"/>
  <c r="D23" i="2"/>
  <c r="D22" i="2"/>
  <c r="D59" i="2"/>
  <c r="D58" i="2"/>
  <c r="D25" i="2"/>
  <c r="D24" i="2"/>
  <c r="D53" i="2"/>
  <c r="D52" i="2"/>
  <c r="D77" i="2"/>
  <c r="D76" i="2"/>
  <c r="D71" i="2"/>
  <c r="D70" i="2"/>
  <c r="D79" i="2"/>
  <c r="D78" i="2"/>
  <c r="D81" i="2"/>
  <c r="D80" i="2"/>
  <c r="D83" i="2"/>
  <c r="D82" i="2"/>
  <c r="D85" i="2"/>
  <c r="D84" i="2"/>
  <c r="D87" i="2"/>
  <c r="D86" i="2"/>
  <c r="D89" i="2"/>
  <c r="D88" i="2"/>
  <c r="D116" i="2"/>
  <c r="D91" i="2" l="1"/>
  <c r="D90" i="2"/>
  <c r="D93" i="2"/>
  <c r="D92" i="2"/>
  <c r="D95" i="2"/>
  <c r="D94" i="2"/>
  <c r="D97" i="2"/>
  <c r="D96" i="2"/>
  <c r="D99" i="2"/>
  <c r="D98" i="2"/>
  <c r="D107" i="2"/>
  <c r="D101" i="2"/>
  <c r="D100" i="2"/>
  <c r="D103" i="2"/>
  <c r="D102" i="2"/>
  <c r="D41" i="2"/>
  <c r="D40" i="2"/>
  <c r="D33" i="2"/>
  <c r="D32" i="2"/>
  <c r="D35" i="2"/>
  <c r="D34" i="2"/>
  <c r="D37" i="2"/>
  <c r="D36" i="2"/>
  <c r="D39" i="2"/>
  <c r="D38" i="2"/>
  <c r="D69" i="2"/>
  <c r="D68" i="2"/>
  <c r="D65" i="2"/>
  <c r="D64" i="2"/>
  <c r="D47" i="2"/>
  <c r="D46" i="2"/>
  <c r="D51" i="2"/>
  <c r="D50" i="2"/>
  <c r="D45" i="2"/>
  <c r="D44" i="2"/>
  <c r="D27" i="2"/>
  <c r="D26" i="2"/>
  <c r="D31" i="2"/>
  <c r="D30" i="2"/>
  <c r="D57" i="2"/>
  <c r="D56" i="2"/>
  <c r="D61" i="2"/>
  <c r="D60" i="2"/>
  <c r="D115" i="2"/>
  <c r="D29" i="2"/>
  <c r="D28" i="2"/>
  <c r="D119" i="2" l="1"/>
</calcChain>
</file>

<file path=xl/sharedStrings.xml><?xml version="1.0" encoding="utf-8"?>
<sst xmlns="http://schemas.openxmlformats.org/spreadsheetml/2006/main" count="236" uniqueCount="111">
  <si>
    <t>Naziv isplatitelja:</t>
  </si>
  <si>
    <t>Veleučilište "Marko Marulić" u Kninu</t>
  </si>
  <si>
    <t>Pregled trošenja sredstava proračunskih korisnika</t>
  </si>
  <si>
    <t>Isplate sredstava</t>
  </si>
  <si>
    <t>Za razdoblje:</t>
  </si>
  <si>
    <t>2026.</t>
  </si>
  <si>
    <t>Stupac1</t>
  </si>
  <si>
    <t>Stupac2</t>
  </si>
  <si>
    <t>Stupac3</t>
  </si>
  <si>
    <t>Stupac32</t>
  </si>
  <si>
    <t>Stupac4</t>
  </si>
  <si>
    <t>Stupac5</t>
  </si>
  <si>
    <t>Naziv primatelja</t>
  </si>
  <si>
    <t>OIB primatelja</t>
  </si>
  <si>
    <t>Sjedište/Prebivalište primatelja</t>
  </si>
  <si>
    <t>Iznos rashoda/izdatka</t>
  </si>
  <si>
    <t>Oznaka</t>
  </si>
  <si>
    <t>Vrsta rashoda/izdatka</t>
  </si>
  <si>
    <t>Zagreb</t>
  </si>
  <si>
    <t>Uredski materijal i ostali materijalni rashodi</t>
  </si>
  <si>
    <t>Ukupno:</t>
  </si>
  <si>
    <t>HRVATSKA RADIOTELEVIZIJA</t>
  </si>
  <si>
    <t>Usluge promidžbe i informiranja</t>
  </si>
  <si>
    <t>Knin</t>
  </si>
  <si>
    <t>Usluge tekućeg i investicijskog održavanja</t>
  </si>
  <si>
    <t>Zadar</t>
  </si>
  <si>
    <t>Financijska agencija</t>
  </si>
  <si>
    <t>Ostale nespomenute usluge</t>
  </si>
  <si>
    <t>Čistoća i zelenilo d.o.o.</t>
  </si>
  <si>
    <t>Komunalne uslige</t>
  </si>
  <si>
    <t>Grad Knin</t>
  </si>
  <si>
    <t>NARODNE NOVINE d.d.</t>
  </si>
  <si>
    <t>PINO konzalting d.o.o.</t>
  </si>
  <si>
    <t>02156897147</t>
  </si>
  <si>
    <t>Stručno usavršavanje zaposlenika</t>
  </si>
  <si>
    <t>Šibenik</t>
  </si>
  <si>
    <t>Zdravstvene i veterinarske usluge</t>
  </si>
  <si>
    <t>Rijeka</t>
  </si>
  <si>
    <t>Plin</t>
  </si>
  <si>
    <t>Zakupnine i najamnine</t>
  </si>
  <si>
    <t>PETROL d.o.o.</t>
  </si>
  <si>
    <t>KONE d.o.o.</t>
  </si>
  <si>
    <t>Službena putovanja</t>
  </si>
  <si>
    <t>Materijal i sirovine</t>
  </si>
  <si>
    <t>00981494061</t>
  </si>
  <si>
    <t>HEP-Opskrba d.o.o.</t>
  </si>
  <si>
    <t>HP d.d.</t>
  </si>
  <si>
    <t>Velika Gorica</t>
  </si>
  <si>
    <t>Usluge telefona, interneta, pošte, prijevoza</t>
  </si>
  <si>
    <t>Studentski centar Šibenik</t>
  </si>
  <si>
    <t>Studentski centar Split</t>
  </si>
  <si>
    <t>Split</t>
  </si>
  <si>
    <t>INA, d.d.</t>
  </si>
  <si>
    <t>KOMUNALNO PODUZEĆE d.o.o.</t>
  </si>
  <si>
    <t>HT d.d.</t>
  </si>
  <si>
    <t>Telemach Hrvatska d.o.o.</t>
  </si>
  <si>
    <t>NETCOM d. o. o.</t>
  </si>
  <si>
    <t>Usluge razvoja sotware-a</t>
  </si>
  <si>
    <t>ZAJEDNICA SPORTOVA GRADA KNINA</t>
  </si>
  <si>
    <t>KONTO d.o.o. Požega</t>
  </si>
  <si>
    <t>Požega</t>
  </si>
  <si>
    <t>CENTAR MODERNIH ZNANJA</t>
  </si>
  <si>
    <t>Banja Luka</t>
  </si>
  <si>
    <t>VIBEL d.o.o.</t>
  </si>
  <si>
    <t>Reprezentacija</t>
  </si>
  <si>
    <t>ZAGREBINSPEKT d.o.o.</t>
  </si>
  <si>
    <t>KOMET KNIN d.o.o.</t>
  </si>
  <si>
    <t>TZ Grada Knina</t>
  </si>
  <si>
    <t>Članarine i norme</t>
  </si>
  <si>
    <t>OTP banka d.d.</t>
  </si>
  <si>
    <t>Bankarske usluge i usluge platnog prometa</t>
  </si>
  <si>
    <t>GDPR</t>
  </si>
  <si>
    <t>Intelektualne i osobne usluge(UOD, ukupan trošak)</t>
  </si>
  <si>
    <t>Veleučilište Marko Marulić u Kninu</t>
  </si>
  <si>
    <t>Plaća za redovni rad</t>
  </si>
  <si>
    <t>Doprinosi za osnovno zdravstveno osiguranje</t>
  </si>
  <si>
    <t>Naknada za prijevoz na posao i s posla</t>
  </si>
  <si>
    <t>Naknada za rad predstavničkih i izvršnih tijela</t>
  </si>
  <si>
    <t>SVEUKUPNO:</t>
  </si>
  <si>
    <t>Ožujak</t>
  </si>
  <si>
    <t>LIDL HRVATSKA d.o.o. k.d.</t>
  </si>
  <si>
    <t>KONZUM plus d.o.o.</t>
  </si>
  <si>
    <t>HDPBN</t>
  </si>
  <si>
    <t>JOSIP FASADE j.d.o.o.</t>
  </si>
  <si>
    <t>ALCA ZAGREB d.o.o.</t>
  </si>
  <si>
    <t>Novi informator d.o.o.</t>
  </si>
  <si>
    <t>03492821167</t>
  </si>
  <si>
    <t>DIV GRUPA d.o.o.</t>
  </si>
  <si>
    <t>Samobor</t>
  </si>
  <si>
    <t>SUMAN INTERIJERSTVO d.o.o.</t>
  </si>
  <si>
    <t>Materijal i djelovi za tekuće i inv.održ. postroj.i opreme</t>
  </si>
  <si>
    <t>CIAN d.o.o.</t>
  </si>
  <si>
    <t>04201603871</t>
  </si>
  <si>
    <t>Stara potkova d.o.o.</t>
  </si>
  <si>
    <t>FRIGO-KOR d.o.o.</t>
  </si>
  <si>
    <t>Mise en Place Gastro Solution, obrt za turizam</t>
  </si>
  <si>
    <t>Marketing za sve, obrt za usluge</t>
  </si>
  <si>
    <t>05737455540</t>
  </si>
  <si>
    <t>Klis</t>
  </si>
  <si>
    <t>UPRAVITELJ-KNIN d.o.o.</t>
  </si>
  <si>
    <t>Veleučilište PAR</t>
  </si>
  <si>
    <t>DIJAGRAM NEKRETNINE d.o.o.</t>
  </si>
  <si>
    <t>SPAR Hrvatska d.o.o.</t>
  </si>
  <si>
    <t>MINI FACTORY, OBRT ZA PROIZVODNJU</t>
  </si>
  <si>
    <t>Ostali nespomenuti rashodi poslovanja</t>
  </si>
  <si>
    <t>TERMO TENEN d.o.o.</t>
  </si>
  <si>
    <t>ZORE, obrt za ugostiteljstvo</t>
  </si>
  <si>
    <t>S' JELA?, obrt za ugostiteljstvo</t>
  </si>
  <si>
    <t>ORGANIZATOR d.o.o.</t>
  </si>
  <si>
    <t>CHIPO, obrt za proizvodnju i usluge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</si>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</sst>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/>
    <xf numFmtId="4" fontId="0" fillId="0" borderId="0" xfId="0" applyNumberFormat="1"/>
    <xf numFmtId="2" fontId="0" fillId="0" borderId="0" xfId="0" applyNumberFormat="1"/>
    <xf numFmtId="0" fontId="0" fillId="2" borderId="0" xfId="0" applyFill="1" applyAlignment="1">
      <alignment horizontal="center"/>
    </xf>
    <xf numFmtId="4" fontId="0" fillId="2" borderId="0" xfId="0" applyNumberFormat="1" applyFill="1"/>
    <xf numFmtId="0" fontId="0" fillId="2" borderId="0" xfId="0" applyFill="1"/>
    <xf numFmtId="0" fontId="0" fillId="0" borderId="0" xfId="0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A3D4E2-1152-4B0F-A10B-C55D56FE8694}" name="Tablica22" displayName="Tablica22" ref="A8:F151" totalsRowShown="0">
  <autoFilter ref="A8:F151" xr:uid="{86B28045-12AC-40D5-A1DA-02D824B15D25}"/>
  <tableColumns count="6">
    <tableColumn id="1" xr3:uid="{69A96618-5D60-410F-BB05-0FD8643993C1}" name="Stupac1"/>
    <tableColumn id="2" xr3:uid="{7DFE03BA-43BC-4EC3-AF57-74B044F1BA80}" name="Stupac2"/>
    <tableColumn id="3" xr3:uid="{4D86580D-25A3-4299-9D6B-7438BEF55785}" name="Stupac3"/>
    <tableColumn id="6" xr3:uid="{FBCE546A-47C2-4F23-BD64-C2453A9D564F}" name="Stupac32"/>
    <tableColumn id="4" xr3:uid="{83DACC20-48B2-4B10-AB18-1CEB72D738BB}" name="Stupac4"/>
    <tableColumn id="5" xr3:uid="{4C3B3C1E-B437-495E-BF17-3307CBF84D2D}" name="Stupac5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8ADA7-0C06-4AC5-8054-11EC47055ABF}">
  <dimension ref="A1:F145"/>
  <sheetViews>
    <sheetView tabSelected="1" zoomScaleNormal="100" workbookViewId="0">
      <selection activeCell="C4" sqref="C4"/>
    </sheetView>
  </sheetViews>
  <sheetFormatPr defaultRowHeight="15" x14ac:dyDescent="0.25"/>
  <cols>
    <col min="1" max="1" width="48.28515625" bestFit="1" customWidth="1"/>
    <col min="2" max="2" width="19.85546875" customWidth="1"/>
    <col min="3" max="3" width="29.85546875" bestFit="1" customWidth="1"/>
    <col min="4" max="4" width="20.42578125" bestFit="1" customWidth="1"/>
    <col min="5" max="5" width="11.7109375" customWidth="1"/>
    <col min="6" max="6" width="49.42578125" customWidth="1"/>
  </cols>
  <sheetData>
    <row r="1" spans="1:6" x14ac:dyDescent="0.25">
      <c r="A1" s="1" t="s">
        <v>0</v>
      </c>
      <c r="B1" s="1" t="s">
        <v>1</v>
      </c>
    </row>
    <row r="3" spans="1:6" ht="15.75" x14ac:dyDescent="0.25">
      <c r="A3" s="2" t="s">
        <v>2</v>
      </c>
    </row>
    <row r="5" spans="1:6" x14ac:dyDescent="0.25">
      <c r="A5" t="s">
        <v>3</v>
      </c>
      <c r="B5" t="s">
        <v>4</v>
      </c>
      <c r="C5" t="s">
        <v>79</v>
      </c>
      <c r="E5" t="s">
        <v>5</v>
      </c>
    </row>
    <row r="7" spans="1:6" ht="12" customHeight="1" x14ac:dyDescent="0.25"/>
    <row r="8" spans="1:6" ht="21.75" hidden="1" customHeight="1" x14ac:dyDescent="0.25">
      <c r="A8" t="s">
        <v>6</v>
      </c>
      <c r="B8" t="s">
        <v>7</v>
      </c>
      <c r="C8" t="s">
        <v>8</v>
      </c>
      <c r="D8" t="s">
        <v>9</v>
      </c>
      <c r="E8" t="s">
        <v>10</v>
      </c>
      <c r="F8" t="s">
        <v>11</v>
      </c>
    </row>
    <row r="9" spans="1:6" x14ac:dyDescent="0.25">
      <c r="A9" t="s">
        <v>12</v>
      </c>
      <c r="B9" s="3" t="s">
        <v>13</v>
      </c>
      <c r="C9" s="3" t="s">
        <v>14</v>
      </c>
      <c r="D9" s="4" t="s">
        <v>15</v>
      </c>
      <c r="E9" s="4" t="s">
        <v>16</v>
      </c>
      <c r="F9" t="s">
        <v>17</v>
      </c>
    </row>
    <row r="10" spans="1:6" s="5" customFormat="1" x14ac:dyDescent="0.25">
      <c r="A10" t="s">
        <v>21</v>
      </c>
      <c r="B10" s="11">
        <v>68419124305</v>
      </c>
      <c r="C10" s="11" t="s">
        <v>18</v>
      </c>
      <c r="D10" s="6">
        <v>31.86</v>
      </c>
      <c r="E10">
        <v>3233</v>
      </c>
      <c r="F10" t="s">
        <v>22</v>
      </c>
    </row>
    <row r="11" spans="1:6" s="5" customFormat="1" x14ac:dyDescent="0.25">
      <c r="A11" t="s">
        <v>20</v>
      </c>
      <c r="B11" s="11"/>
      <c r="C11" s="11"/>
      <c r="D11" s="6">
        <v>31.86</v>
      </c>
      <c r="E11"/>
      <c r="F11"/>
    </row>
    <row r="12" spans="1:6" s="5" customFormat="1" x14ac:dyDescent="0.25">
      <c r="A12" t="s">
        <v>83</v>
      </c>
      <c r="B12" s="11">
        <v>55963686315</v>
      </c>
      <c r="C12" s="11" t="s">
        <v>23</v>
      </c>
      <c r="D12" s="6">
        <f>125+1702.6</f>
        <v>1827.6</v>
      </c>
      <c r="E12">
        <v>3232</v>
      </c>
      <c r="F12" t="s">
        <v>24</v>
      </c>
    </row>
    <row r="13" spans="1:6" s="5" customFormat="1" x14ac:dyDescent="0.25">
      <c r="A13" t="s">
        <v>20</v>
      </c>
      <c r="B13" s="11"/>
      <c r="C13" s="11"/>
      <c r="D13" s="6">
        <f>125+1702.6</f>
        <v>1827.6</v>
      </c>
      <c r="E13"/>
      <c r="F13"/>
    </row>
    <row r="14" spans="1:6" s="5" customFormat="1" x14ac:dyDescent="0.25">
      <c r="A14" t="s">
        <v>82</v>
      </c>
      <c r="B14" s="11">
        <v>74426236919</v>
      </c>
      <c r="C14" s="11" t="s">
        <v>18</v>
      </c>
      <c r="D14" s="6">
        <f>80</f>
        <v>80</v>
      </c>
      <c r="E14">
        <v>3294</v>
      </c>
      <c r="F14" t="s">
        <v>68</v>
      </c>
    </row>
    <row r="15" spans="1:6" s="5" customFormat="1" x14ac:dyDescent="0.25">
      <c r="A15" t="s">
        <v>20</v>
      </c>
      <c r="B15" s="11"/>
      <c r="C15" s="11"/>
      <c r="D15" s="6">
        <f>80</f>
        <v>80</v>
      </c>
      <c r="E15"/>
      <c r="F15"/>
    </row>
    <row r="16" spans="1:6" s="5" customFormat="1" x14ac:dyDescent="0.25">
      <c r="A16" t="s">
        <v>26</v>
      </c>
      <c r="B16" s="11">
        <v>85831130368</v>
      </c>
      <c r="C16" s="11" t="s">
        <v>18</v>
      </c>
      <c r="D16" s="6">
        <f>8.3+2.16+8.3</f>
        <v>18.760000000000002</v>
      </c>
      <c r="E16">
        <v>3239</v>
      </c>
      <c r="F16" t="s">
        <v>27</v>
      </c>
    </row>
    <row r="17" spans="1:6" s="5" customFormat="1" x14ac:dyDescent="0.25">
      <c r="A17" t="s">
        <v>20</v>
      </c>
      <c r="B17" s="11"/>
      <c r="C17" s="11"/>
      <c r="D17" s="6">
        <f>8.3+2.16+8.3</f>
        <v>18.760000000000002</v>
      </c>
      <c r="E17"/>
      <c r="F17"/>
    </row>
    <row r="18" spans="1:6" s="5" customFormat="1" x14ac:dyDescent="0.25">
      <c r="A18" t="s">
        <v>28</v>
      </c>
      <c r="B18" s="11">
        <v>46163832762</v>
      </c>
      <c r="C18" s="11" t="s">
        <v>23</v>
      </c>
      <c r="D18" s="6">
        <f>138.66+57.96</f>
        <v>196.62</v>
      </c>
      <c r="E18">
        <v>3234</v>
      </c>
      <c r="F18" t="s">
        <v>29</v>
      </c>
    </row>
    <row r="19" spans="1:6" s="5" customFormat="1" x14ac:dyDescent="0.25">
      <c r="A19" t="s">
        <v>20</v>
      </c>
      <c r="B19" s="11"/>
      <c r="C19" s="11"/>
      <c r="D19" s="6">
        <f>138.66+57.96</f>
        <v>196.62</v>
      </c>
      <c r="E19"/>
      <c r="F19"/>
    </row>
    <row r="20" spans="1:6" s="5" customFormat="1" x14ac:dyDescent="0.25">
      <c r="A20" t="s">
        <v>30</v>
      </c>
      <c r="B20" s="11" t="s">
        <v>44</v>
      </c>
      <c r="C20" s="11" t="s">
        <v>23</v>
      </c>
      <c r="D20" s="6">
        <f>105.94+105.94+532.1+532.1</f>
        <v>1276.08</v>
      </c>
      <c r="E20">
        <v>3234</v>
      </c>
      <c r="F20" t="s">
        <v>29</v>
      </c>
    </row>
    <row r="21" spans="1:6" s="5" customFormat="1" x14ac:dyDescent="0.25">
      <c r="A21" t="s">
        <v>20</v>
      </c>
      <c r="B21" s="11"/>
      <c r="C21" s="11"/>
      <c r="D21" s="6">
        <f>105.94+105.94+532.1+532.1</f>
        <v>1276.08</v>
      </c>
      <c r="E21"/>
      <c r="F21"/>
    </row>
    <row r="22" spans="1:6" s="5" customFormat="1" x14ac:dyDescent="0.25">
      <c r="A22" t="s">
        <v>40</v>
      </c>
      <c r="B22" s="11">
        <v>75550985023</v>
      </c>
      <c r="C22" s="11" t="s">
        <v>18</v>
      </c>
      <c r="D22" s="6">
        <f>6523.35</f>
        <v>6523.35</v>
      </c>
      <c r="E22">
        <v>3223</v>
      </c>
      <c r="F22" t="s">
        <v>38</v>
      </c>
    </row>
    <row r="23" spans="1:6" s="5" customFormat="1" x14ac:dyDescent="0.25">
      <c r="A23" t="s">
        <v>20</v>
      </c>
      <c r="B23" s="11"/>
      <c r="C23" s="11"/>
      <c r="D23" s="6">
        <f>6523.35</f>
        <v>6523.35</v>
      </c>
      <c r="E23"/>
      <c r="F23"/>
    </row>
    <row r="24" spans="1:6" s="5" customFormat="1" x14ac:dyDescent="0.25">
      <c r="A24" t="s">
        <v>87</v>
      </c>
      <c r="B24" s="11">
        <v>33890755814</v>
      </c>
      <c r="C24" s="11" t="s">
        <v>88</v>
      </c>
      <c r="D24" s="6">
        <f>250+250</f>
        <v>500</v>
      </c>
      <c r="E24">
        <v>3235</v>
      </c>
      <c r="F24" t="s">
        <v>39</v>
      </c>
    </row>
    <row r="25" spans="1:6" s="5" customFormat="1" x14ac:dyDescent="0.25">
      <c r="A25" t="s">
        <v>20</v>
      </c>
      <c r="B25" s="11"/>
      <c r="C25" s="11"/>
      <c r="D25" s="6">
        <f>250+250</f>
        <v>500</v>
      </c>
      <c r="E25"/>
      <c r="F25"/>
    </row>
    <row r="26" spans="1:6" s="5" customFormat="1" x14ac:dyDescent="0.25">
      <c r="A26" t="s">
        <v>85</v>
      </c>
      <c r="B26" s="11" t="s">
        <v>86</v>
      </c>
      <c r="C26" s="11" t="s">
        <v>18</v>
      </c>
      <c r="D26" s="6">
        <f>125</f>
        <v>125</v>
      </c>
      <c r="E26">
        <v>3213</v>
      </c>
      <c r="F26" t="s">
        <v>34</v>
      </c>
    </row>
    <row r="27" spans="1:6" s="5" customFormat="1" x14ac:dyDescent="0.25">
      <c r="A27" t="s">
        <v>20</v>
      </c>
      <c r="B27" s="11"/>
      <c r="C27" s="11"/>
      <c r="D27" s="6">
        <f>125</f>
        <v>125</v>
      </c>
      <c r="E27"/>
      <c r="F27"/>
    </row>
    <row r="28" spans="1:6" s="5" customFormat="1" x14ac:dyDescent="0.25">
      <c r="A28" t="s">
        <v>41</v>
      </c>
      <c r="B28" s="11">
        <v>15526597734</v>
      </c>
      <c r="C28" s="11" t="s">
        <v>18</v>
      </c>
      <c r="D28" s="6">
        <f>142.35</f>
        <v>142.35</v>
      </c>
      <c r="E28">
        <v>3232</v>
      </c>
      <c r="F28" t="s">
        <v>24</v>
      </c>
    </row>
    <row r="29" spans="1:6" s="5" customFormat="1" x14ac:dyDescent="0.25">
      <c r="A29" t="s">
        <v>20</v>
      </c>
      <c r="B29" s="11"/>
      <c r="C29" s="11"/>
      <c r="D29" s="6">
        <f>142.35</f>
        <v>142.35</v>
      </c>
      <c r="E29"/>
      <c r="F29"/>
    </row>
    <row r="30" spans="1:6" s="5" customFormat="1" x14ac:dyDescent="0.25">
      <c r="A30" t="s">
        <v>30</v>
      </c>
      <c r="B30" s="11" t="s">
        <v>44</v>
      </c>
      <c r="C30" s="11" t="s">
        <v>23</v>
      </c>
      <c r="D30" s="6">
        <f>0.06</f>
        <v>0.06</v>
      </c>
      <c r="E30">
        <v>3235</v>
      </c>
      <c r="F30" t="s">
        <v>39</v>
      </c>
    </row>
    <row r="31" spans="1:6" s="5" customFormat="1" x14ac:dyDescent="0.25">
      <c r="A31" t="s">
        <v>20</v>
      </c>
      <c r="B31" s="11"/>
      <c r="C31" s="11"/>
      <c r="D31" s="6">
        <f>0.06</f>
        <v>0.06</v>
      </c>
      <c r="E31"/>
      <c r="F31"/>
    </row>
    <row r="32" spans="1:6" s="5" customFormat="1" x14ac:dyDescent="0.25">
      <c r="A32" t="s">
        <v>45</v>
      </c>
      <c r="B32" s="11">
        <v>63073332379</v>
      </c>
      <c r="C32" s="11" t="s">
        <v>18</v>
      </c>
      <c r="D32" s="6">
        <f>2640.58</f>
        <v>2640.58</v>
      </c>
      <c r="E32">
        <v>3223</v>
      </c>
      <c r="F32" t="s">
        <v>38</v>
      </c>
    </row>
    <row r="33" spans="1:6" s="5" customFormat="1" x14ac:dyDescent="0.25">
      <c r="A33" t="s">
        <v>20</v>
      </c>
      <c r="B33" s="11"/>
      <c r="C33" s="11"/>
      <c r="D33" s="6">
        <f>2640.58</f>
        <v>2640.58</v>
      </c>
      <c r="E33"/>
      <c r="F33"/>
    </row>
    <row r="34" spans="1:6" s="5" customFormat="1" x14ac:dyDescent="0.25">
      <c r="A34" t="s">
        <v>93</v>
      </c>
      <c r="B34" s="11">
        <v>99718396468</v>
      </c>
      <c r="C34" s="11" t="s">
        <v>18</v>
      </c>
      <c r="D34" s="6">
        <f>101.9</f>
        <v>101.9</v>
      </c>
      <c r="E34">
        <v>3293</v>
      </c>
      <c r="F34" t="s">
        <v>64</v>
      </c>
    </row>
    <row r="35" spans="1:6" s="5" customFormat="1" x14ac:dyDescent="0.25">
      <c r="A35" t="s">
        <v>20</v>
      </c>
      <c r="B35" s="11"/>
      <c r="C35" s="11"/>
      <c r="D35" s="6">
        <f>101.9</f>
        <v>101.9</v>
      </c>
      <c r="E35"/>
      <c r="F35"/>
    </row>
    <row r="36" spans="1:6" s="5" customFormat="1" x14ac:dyDescent="0.25">
      <c r="A36" t="s">
        <v>46</v>
      </c>
      <c r="B36" s="11">
        <v>87311810356</v>
      </c>
      <c r="C36" s="11" t="s">
        <v>47</v>
      </c>
      <c r="D36" s="6">
        <f>57.62</f>
        <v>57.62</v>
      </c>
      <c r="E36">
        <v>3231</v>
      </c>
      <c r="F36" t="s">
        <v>48</v>
      </c>
    </row>
    <row r="37" spans="1:6" s="5" customFormat="1" x14ac:dyDescent="0.25">
      <c r="A37" t="s">
        <v>20</v>
      </c>
      <c r="B37" s="11"/>
      <c r="C37" s="11"/>
      <c r="D37" s="6">
        <f>57.62</f>
        <v>57.62</v>
      </c>
      <c r="E37"/>
      <c r="F37"/>
    </row>
    <row r="38" spans="1:6" s="5" customFormat="1" x14ac:dyDescent="0.25">
      <c r="A38" t="s">
        <v>91</v>
      </c>
      <c r="B38" s="11" t="s">
        <v>92</v>
      </c>
      <c r="C38" s="11" t="s">
        <v>51</v>
      </c>
      <c r="D38" s="6">
        <f>1000</f>
        <v>1000</v>
      </c>
      <c r="E38">
        <v>3236</v>
      </c>
      <c r="F38" t="s">
        <v>36</v>
      </c>
    </row>
    <row r="39" spans="1:6" s="5" customFormat="1" x14ac:dyDescent="0.25">
      <c r="A39" t="s">
        <v>20</v>
      </c>
      <c r="B39" s="11"/>
      <c r="C39" s="11"/>
      <c r="D39" s="6">
        <f>1000</f>
        <v>1000</v>
      </c>
      <c r="E39"/>
      <c r="F39"/>
    </row>
    <row r="40" spans="1:6" s="5" customFormat="1" x14ac:dyDescent="0.25">
      <c r="A40" t="s">
        <v>49</v>
      </c>
      <c r="B40" s="11">
        <v>68241113433</v>
      </c>
      <c r="C40" s="11" t="s">
        <v>35</v>
      </c>
      <c r="D40" s="6">
        <f>1424.31+185.78</f>
        <v>1610.09</v>
      </c>
      <c r="E40">
        <v>3239</v>
      </c>
      <c r="F40" t="s">
        <v>27</v>
      </c>
    </row>
    <row r="41" spans="1:6" s="5" customFormat="1" x14ac:dyDescent="0.25">
      <c r="A41" t="s">
        <v>20</v>
      </c>
      <c r="B41" s="11"/>
      <c r="C41" s="11"/>
      <c r="D41" s="6">
        <f>1424.31+185.78</f>
        <v>1610.09</v>
      </c>
      <c r="E41"/>
      <c r="F41"/>
    </row>
    <row r="42" spans="1:6" s="5" customFormat="1" x14ac:dyDescent="0.25">
      <c r="A42" t="s">
        <v>50</v>
      </c>
      <c r="B42" s="11">
        <v>25975412650</v>
      </c>
      <c r="C42" s="11" t="s">
        <v>51</v>
      </c>
      <c r="D42" s="6">
        <v>619.26</v>
      </c>
      <c r="E42">
        <v>3239</v>
      </c>
      <c r="F42" t="s">
        <v>27</v>
      </c>
    </row>
    <row r="43" spans="1:6" s="5" customFormat="1" x14ac:dyDescent="0.25">
      <c r="A43" t="s">
        <v>20</v>
      </c>
      <c r="B43" s="11"/>
      <c r="C43" s="11"/>
      <c r="D43" s="6">
        <v>619.26</v>
      </c>
      <c r="E43"/>
      <c r="F43"/>
    </row>
    <row r="44" spans="1:6" s="5" customFormat="1" x14ac:dyDescent="0.25">
      <c r="A44" t="s">
        <v>52</v>
      </c>
      <c r="B44" s="11">
        <v>27759560625</v>
      </c>
      <c r="C44" s="11" t="s">
        <v>18</v>
      </c>
      <c r="D44" s="6">
        <f>47.17</f>
        <v>47.17</v>
      </c>
      <c r="E44">
        <v>3223</v>
      </c>
      <c r="F44" t="s">
        <v>38</v>
      </c>
    </row>
    <row r="45" spans="1:6" s="5" customFormat="1" x14ac:dyDescent="0.25">
      <c r="A45" t="s">
        <v>20</v>
      </c>
      <c r="B45" s="11"/>
      <c r="C45" s="11"/>
      <c r="D45" s="6">
        <f>47.17</f>
        <v>47.17</v>
      </c>
      <c r="E45"/>
      <c r="F45"/>
    </row>
    <row r="46" spans="1:6" s="5" customFormat="1" x14ac:dyDescent="0.25">
      <c r="A46" t="s">
        <v>53</v>
      </c>
      <c r="B46" s="11">
        <v>33813961569</v>
      </c>
      <c r="C46" s="11" t="s">
        <v>23</v>
      </c>
      <c r="D46" s="6">
        <f>157.6+50.01</f>
        <v>207.60999999999999</v>
      </c>
      <c r="E46">
        <v>3234</v>
      </c>
      <c r="F46" t="s">
        <v>29</v>
      </c>
    </row>
    <row r="47" spans="1:6" s="5" customFormat="1" x14ac:dyDescent="0.25">
      <c r="A47" t="s">
        <v>20</v>
      </c>
      <c r="B47" s="11"/>
      <c r="C47" s="11"/>
      <c r="D47" s="6">
        <f>157.6+50.01</f>
        <v>207.60999999999999</v>
      </c>
      <c r="E47"/>
      <c r="F47"/>
    </row>
    <row r="48" spans="1:6" s="5" customFormat="1" x14ac:dyDescent="0.25">
      <c r="A48" t="s">
        <v>54</v>
      </c>
      <c r="B48" s="11">
        <v>81793146560</v>
      </c>
      <c r="C48" s="11" t="s">
        <v>18</v>
      </c>
      <c r="D48" s="6">
        <v>35.69</v>
      </c>
      <c r="E48">
        <v>3231</v>
      </c>
      <c r="F48" t="s">
        <v>48</v>
      </c>
    </row>
    <row r="49" spans="1:6" s="5" customFormat="1" x14ac:dyDescent="0.25">
      <c r="A49" t="s">
        <v>20</v>
      </c>
      <c r="B49" s="11"/>
      <c r="C49" s="11"/>
      <c r="D49" s="6">
        <v>35.69</v>
      </c>
      <c r="E49"/>
      <c r="F49"/>
    </row>
    <row r="50" spans="1:6" s="5" customFormat="1" x14ac:dyDescent="0.25">
      <c r="A50" t="s">
        <v>55</v>
      </c>
      <c r="B50" s="11">
        <v>70133616033</v>
      </c>
      <c r="C50" s="11" t="s">
        <v>18</v>
      </c>
      <c r="D50" s="6">
        <f>141.76</f>
        <v>141.76</v>
      </c>
      <c r="E50">
        <v>3231</v>
      </c>
      <c r="F50" t="s">
        <v>48</v>
      </c>
    </row>
    <row r="51" spans="1:6" s="5" customFormat="1" x14ac:dyDescent="0.25">
      <c r="A51" t="s">
        <v>20</v>
      </c>
      <c r="B51" s="11"/>
      <c r="C51" s="11"/>
      <c r="D51" s="6">
        <f>141.76</f>
        <v>141.76</v>
      </c>
      <c r="E51"/>
      <c r="F51"/>
    </row>
    <row r="52" spans="1:6" s="5" customFormat="1" x14ac:dyDescent="0.25">
      <c r="A52" t="s">
        <v>84</v>
      </c>
      <c r="B52" s="11">
        <v>58353015102</v>
      </c>
      <c r="C52" s="11" t="s">
        <v>18</v>
      </c>
      <c r="D52" s="6">
        <f>195.14+319.4</f>
        <v>514.54</v>
      </c>
      <c r="E52">
        <v>3221</v>
      </c>
      <c r="F52" t="s">
        <v>19</v>
      </c>
    </row>
    <row r="53" spans="1:6" s="5" customFormat="1" x14ac:dyDescent="0.25">
      <c r="A53" t="s">
        <v>20</v>
      </c>
      <c r="B53" s="11"/>
      <c r="C53" s="11"/>
      <c r="D53" s="6">
        <f>195.14+319.4</f>
        <v>514.54</v>
      </c>
      <c r="E53"/>
      <c r="F53"/>
    </row>
    <row r="54" spans="1:6" s="5" customFormat="1" x14ac:dyDescent="0.25">
      <c r="A54" t="s">
        <v>56</v>
      </c>
      <c r="B54" s="11">
        <v>46118101286</v>
      </c>
      <c r="C54" s="11" t="s">
        <v>37</v>
      </c>
      <c r="D54" s="6">
        <v>412.5</v>
      </c>
      <c r="E54">
        <v>3238</v>
      </c>
      <c r="F54" t="s">
        <v>57</v>
      </c>
    </row>
    <row r="55" spans="1:6" s="5" customFormat="1" x14ac:dyDescent="0.25">
      <c r="A55" t="s">
        <v>20</v>
      </c>
      <c r="B55" s="11"/>
      <c r="C55" s="11"/>
      <c r="D55" s="6">
        <v>412.5</v>
      </c>
      <c r="E55"/>
      <c r="F55"/>
    </row>
    <row r="56" spans="1:6" s="5" customFormat="1" x14ac:dyDescent="0.25">
      <c r="A56" t="s">
        <v>81</v>
      </c>
      <c r="B56" s="11">
        <v>62226620908</v>
      </c>
      <c r="C56" s="11" t="s">
        <v>18</v>
      </c>
      <c r="D56" s="6">
        <f>5.37</f>
        <v>5.37</v>
      </c>
      <c r="E56">
        <v>3221</v>
      </c>
      <c r="F56" t="s">
        <v>19</v>
      </c>
    </row>
    <row r="57" spans="1:6" s="5" customFormat="1" x14ac:dyDescent="0.25">
      <c r="A57" t="s">
        <v>20</v>
      </c>
      <c r="B57" s="11"/>
      <c r="C57" s="11"/>
      <c r="D57" s="6">
        <f>5.37</f>
        <v>5.37</v>
      </c>
      <c r="E57"/>
      <c r="F57"/>
    </row>
    <row r="58" spans="1:6" s="5" customFormat="1" x14ac:dyDescent="0.25">
      <c r="A58" t="s">
        <v>80</v>
      </c>
      <c r="B58" s="11">
        <v>66089976432</v>
      </c>
      <c r="C58" s="11" t="s">
        <v>47</v>
      </c>
      <c r="D58" s="6">
        <f>67.96+189.74</f>
        <v>257.7</v>
      </c>
      <c r="E58">
        <v>3221</v>
      </c>
      <c r="F58" t="s">
        <v>19</v>
      </c>
    </row>
    <row r="59" spans="1:6" s="5" customFormat="1" x14ac:dyDescent="0.25">
      <c r="A59" t="s">
        <v>20</v>
      </c>
      <c r="B59" s="11"/>
      <c r="C59" s="11"/>
      <c r="D59" s="6">
        <f>67.96+189.74</f>
        <v>257.7</v>
      </c>
      <c r="E59"/>
      <c r="F59"/>
    </row>
    <row r="60" spans="1:6" s="5" customFormat="1" x14ac:dyDescent="0.25">
      <c r="A60" t="s">
        <v>58</v>
      </c>
      <c r="B60" s="11">
        <v>52069831441</v>
      </c>
      <c r="C60" s="11" t="s">
        <v>23</v>
      </c>
      <c r="D60" s="6">
        <f>300+300</f>
        <v>600</v>
      </c>
      <c r="E60">
        <v>3235</v>
      </c>
      <c r="F60" t="s">
        <v>39</v>
      </c>
    </row>
    <row r="61" spans="1:6" s="5" customFormat="1" x14ac:dyDescent="0.25">
      <c r="A61" t="s">
        <v>20</v>
      </c>
      <c r="B61" s="11"/>
      <c r="C61" s="11"/>
      <c r="D61" s="6">
        <f>300+300</f>
        <v>600</v>
      </c>
      <c r="E61"/>
      <c r="F61"/>
    </row>
    <row r="62" spans="1:6" s="5" customFormat="1" x14ac:dyDescent="0.25">
      <c r="A62" t="s">
        <v>59</v>
      </c>
      <c r="B62" s="11">
        <v>59143170280</v>
      </c>
      <c r="C62" s="11" t="s">
        <v>60</v>
      </c>
      <c r="D62" s="6">
        <v>237.5</v>
      </c>
      <c r="E62">
        <v>3238</v>
      </c>
      <c r="F62" t="s">
        <v>57</v>
      </c>
    </row>
    <row r="63" spans="1:6" s="5" customFormat="1" x14ac:dyDescent="0.25">
      <c r="A63" t="s">
        <v>20</v>
      </c>
      <c r="B63" s="11"/>
      <c r="C63" s="11"/>
      <c r="D63" s="6">
        <v>237.5</v>
      </c>
      <c r="E63"/>
      <c r="F63"/>
    </row>
    <row r="64" spans="1:6" s="5" customFormat="1" x14ac:dyDescent="0.25">
      <c r="A64" t="s">
        <v>61</v>
      </c>
      <c r="B64" s="11"/>
      <c r="C64" s="11" t="s">
        <v>62</v>
      </c>
      <c r="D64" s="6">
        <f>500</f>
        <v>500</v>
      </c>
      <c r="E64">
        <v>3213</v>
      </c>
      <c r="F64" t="s">
        <v>34</v>
      </c>
    </row>
    <row r="65" spans="1:6" s="5" customFormat="1" x14ac:dyDescent="0.25">
      <c r="A65" t="s">
        <v>20</v>
      </c>
      <c r="B65" s="11"/>
      <c r="C65" s="11"/>
      <c r="D65" s="6">
        <f>500</f>
        <v>500</v>
      </c>
      <c r="E65"/>
      <c r="F65"/>
    </row>
    <row r="66" spans="1:6" s="5" customFormat="1" x14ac:dyDescent="0.25">
      <c r="A66" t="s">
        <v>63</v>
      </c>
      <c r="B66" s="11">
        <v>68252452178</v>
      </c>
      <c r="C66" s="11" t="s">
        <v>51</v>
      </c>
      <c r="D66" s="6">
        <v>231.25</v>
      </c>
      <c r="E66">
        <v>3232</v>
      </c>
      <c r="F66" t="s">
        <v>24</v>
      </c>
    </row>
    <row r="67" spans="1:6" s="5" customFormat="1" x14ac:dyDescent="0.25">
      <c r="A67" t="s">
        <v>20</v>
      </c>
      <c r="B67" s="11"/>
      <c r="C67" s="11"/>
      <c r="D67" s="6">
        <v>231.25</v>
      </c>
      <c r="E67"/>
      <c r="F67"/>
    </row>
    <row r="68" spans="1:6" s="5" customFormat="1" x14ac:dyDescent="0.25">
      <c r="A68" t="s">
        <v>89</v>
      </c>
      <c r="B68" s="11">
        <v>91661495782</v>
      </c>
      <c r="C68" s="11" t="s">
        <v>51</v>
      </c>
      <c r="D68" s="6">
        <f>750</f>
        <v>750</v>
      </c>
      <c r="E68">
        <v>3224</v>
      </c>
      <c r="F68" t="s">
        <v>90</v>
      </c>
    </row>
    <row r="69" spans="1:6" s="5" customFormat="1" x14ac:dyDescent="0.25">
      <c r="A69" t="s">
        <v>20</v>
      </c>
      <c r="B69" s="11"/>
      <c r="C69" s="11"/>
      <c r="D69" s="6">
        <f>750</f>
        <v>750</v>
      </c>
      <c r="E69"/>
      <c r="F69"/>
    </row>
    <row r="70" spans="1:6" s="5" customFormat="1" x14ac:dyDescent="0.25">
      <c r="A70" t="s">
        <v>65</v>
      </c>
      <c r="B70" s="11">
        <v>82752153530</v>
      </c>
      <c r="C70" s="11" t="s">
        <v>18</v>
      </c>
      <c r="D70" s="6">
        <f>100+100</f>
        <v>200</v>
      </c>
      <c r="E70">
        <v>3232</v>
      </c>
      <c r="F70" t="s">
        <v>24</v>
      </c>
    </row>
    <row r="71" spans="1:6" s="5" customFormat="1" x14ac:dyDescent="0.25">
      <c r="A71" t="s">
        <v>20</v>
      </c>
      <c r="B71" s="11"/>
      <c r="C71" s="11"/>
      <c r="D71" s="6">
        <f>100+100</f>
        <v>200</v>
      </c>
      <c r="E71"/>
      <c r="F71"/>
    </row>
    <row r="72" spans="1:6" s="5" customFormat="1" x14ac:dyDescent="0.25">
      <c r="A72" t="s">
        <v>31</v>
      </c>
      <c r="B72" s="11">
        <v>64546066176</v>
      </c>
      <c r="C72" s="11" t="s">
        <v>18</v>
      </c>
      <c r="D72" s="6">
        <f>62.86</f>
        <v>62.86</v>
      </c>
      <c r="E72">
        <v>3221</v>
      </c>
      <c r="F72" t="s">
        <v>19</v>
      </c>
    </row>
    <row r="73" spans="1:6" s="5" customFormat="1" x14ac:dyDescent="0.25">
      <c r="A73" t="s">
        <v>20</v>
      </c>
      <c r="B73" s="11"/>
      <c r="C73" s="11"/>
      <c r="D73" s="6">
        <f>62.86</f>
        <v>62.86</v>
      </c>
      <c r="E73"/>
      <c r="F73"/>
    </row>
    <row r="74" spans="1:6" s="5" customFormat="1" x14ac:dyDescent="0.25">
      <c r="A74" t="s">
        <v>109</v>
      </c>
      <c r="B74" s="11">
        <v>76140981981</v>
      </c>
      <c r="C74" s="11" t="s">
        <v>23</v>
      </c>
      <c r="D74" s="6">
        <f>900</f>
        <v>900</v>
      </c>
      <c r="E74">
        <v>3239</v>
      </c>
      <c r="F74" t="s">
        <v>27</v>
      </c>
    </row>
    <row r="75" spans="1:6" s="5" customFormat="1" x14ac:dyDescent="0.25">
      <c r="A75" t="s">
        <v>20</v>
      </c>
      <c r="B75" s="11"/>
      <c r="C75" s="11"/>
      <c r="D75" s="6">
        <f>900</f>
        <v>900</v>
      </c>
      <c r="E75"/>
      <c r="F75"/>
    </row>
    <row r="76" spans="1:6" s="5" customFormat="1" x14ac:dyDescent="0.25">
      <c r="A76" t="s">
        <v>108</v>
      </c>
      <c r="B76" s="11">
        <v>46102786248</v>
      </c>
      <c r="C76" s="11" t="s">
        <v>18</v>
      </c>
      <c r="D76" s="6">
        <f>140</f>
        <v>140</v>
      </c>
      <c r="E76">
        <v>3213</v>
      </c>
      <c r="F76" t="s">
        <v>34</v>
      </c>
    </row>
    <row r="77" spans="1:6" s="5" customFormat="1" x14ac:dyDescent="0.25">
      <c r="A77" t="s">
        <v>20</v>
      </c>
      <c r="B77" s="11"/>
      <c r="C77" s="11"/>
      <c r="D77" s="6">
        <f>140</f>
        <v>140</v>
      </c>
      <c r="E77"/>
      <c r="F77"/>
    </row>
    <row r="78" spans="1:6" s="5" customFormat="1" x14ac:dyDescent="0.25">
      <c r="A78" t="s">
        <v>107</v>
      </c>
      <c r="B78" s="11">
        <v>72656615848</v>
      </c>
      <c r="C78" s="11" t="s">
        <v>23</v>
      </c>
      <c r="D78" s="6">
        <f>67.5</f>
        <v>67.5</v>
      </c>
      <c r="E78">
        <v>3293</v>
      </c>
      <c r="F78" t="s">
        <v>64</v>
      </c>
    </row>
    <row r="79" spans="1:6" s="5" customFormat="1" x14ac:dyDescent="0.25">
      <c r="A79" t="s">
        <v>20</v>
      </c>
      <c r="B79" s="11"/>
      <c r="C79" s="11"/>
      <c r="D79" s="6">
        <f>67.5</f>
        <v>67.5</v>
      </c>
      <c r="E79"/>
      <c r="F79"/>
    </row>
    <row r="80" spans="1:6" s="5" customFormat="1" x14ac:dyDescent="0.25">
      <c r="A80" t="s">
        <v>106</v>
      </c>
      <c r="B80" s="11">
        <v>22815338669</v>
      </c>
      <c r="C80" s="11" t="s">
        <v>23</v>
      </c>
      <c r="D80" s="6">
        <f>1800.09</f>
        <v>1800.09</v>
      </c>
      <c r="E80">
        <v>3293</v>
      </c>
      <c r="F80" t="s">
        <v>64</v>
      </c>
    </row>
    <row r="81" spans="1:6" s="5" customFormat="1" x14ac:dyDescent="0.25">
      <c r="A81" t="s">
        <v>20</v>
      </c>
      <c r="B81" s="11"/>
      <c r="C81" s="11"/>
      <c r="D81" s="6">
        <f>1800.09</f>
        <v>1800.09</v>
      </c>
      <c r="E81"/>
      <c r="F81"/>
    </row>
    <row r="82" spans="1:6" s="5" customFormat="1" x14ac:dyDescent="0.25">
      <c r="A82" t="s">
        <v>105</v>
      </c>
      <c r="B82" s="11">
        <v>81796660818</v>
      </c>
      <c r="C82" s="11" t="s">
        <v>23</v>
      </c>
      <c r="D82" s="6">
        <f>430</f>
        <v>430</v>
      </c>
      <c r="E82">
        <v>3232</v>
      </c>
      <c r="F82" t="s">
        <v>24</v>
      </c>
    </row>
    <row r="83" spans="1:6" s="5" customFormat="1" x14ac:dyDescent="0.25">
      <c r="A83" t="s">
        <v>20</v>
      </c>
      <c r="B83" s="11"/>
      <c r="C83" s="11"/>
      <c r="D83" s="6">
        <f>430</f>
        <v>430</v>
      </c>
      <c r="E83"/>
      <c r="F83"/>
    </row>
    <row r="84" spans="1:6" s="5" customFormat="1" x14ac:dyDescent="0.25">
      <c r="A84" t="s">
        <v>103</v>
      </c>
      <c r="B84" s="11">
        <v>85219491420</v>
      </c>
      <c r="C84" s="11" t="s">
        <v>23</v>
      </c>
      <c r="D84" s="6">
        <f>200</f>
        <v>200</v>
      </c>
      <c r="E84">
        <v>3299</v>
      </c>
      <c r="F84" t="s">
        <v>104</v>
      </c>
    </row>
    <row r="85" spans="1:6" s="5" customFormat="1" x14ac:dyDescent="0.25">
      <c r="A85" t="s">
        <v>20</v>
      </c>
      <c r="B85" s="11"/>
      <c r="C85" s="11"/>
      <c r="D85" s="6">
        <f>200</f>
        <v>200</v>
      </c>
      <c r="E85"/>
      <c r="F85"/>
    </row>
    <row r="86" spans="1:6" s="5" customFormat="1" x14ac:dyDescent="0.25">
      <c r="A86" t="s">
        <v>102</v>
      </c>
      <c r="B86" s="11">
        <v>46108893754</v>
      </c>
      <c r="C86" s="11" t="s">
        <v>18</v>
      </c>
      <c r="D86" s="6">
        <f>70.93</f>
        <v>70.930000000000007</v>
      </c>
      <c r="E86">
        <v>3293</v>
      </c>
      <c r="F86" t="s">
        <v>64</v>
      </c>
    </row>
    <row r="87" spans="1:6" s="5" customFormat="1" x14ac:dyDescent="0.25">
      <c r="A87" t="s">
        <v>20</v>
      </c>
      <c r="B87" s="11"/>
      <c r="C87" s="11"/>
      <c r="D87" s="6">
        <f>70.93</f>
        <v>70.930000000000007</v>
      </c>
      <c r="E87"/>
      <c r="F87"/>
    </row>
    <row r="88" spans="1:6" s="5" customFormat="1" x14ac:dyDescent="0.25">
      <c r="A88" t="s">
        <v>101</v>
      </c>
      <c r="B88" s="11">
        <v>68975783563</v>
      </c>
      <c r="C88" s="11" t="s">
        <v>18</v>
      </c>
      <c r="D88" s="6">
        <f>160</f>
        <v>160</v>
      </c>
      <c r="E88">
        <v>3211</v>
      </c>
      <c r="F88" t="s">
        <v>42</v>
      </c>
    </row>
    <row r="89" spans="1:6" s="5" customFormat="1" x14ac:dyDescent="0.25">
      <c r="A89" t="s">
        <v>20</v>
      </c>
      <c r="B89" s="11"/>
      <c r="C89" s="11"/>
      <c r="D89" s="6">
        <f>160</f>
        <v>160</v>
      </c>
      <c r="E89"/>
      <c r="F89"/>
    </row>
    <row r="90" spans="1:6" s="5" customFormat="1" x14ac:dyDescent="0.25">
      <c r="A90" t="s">
        <v>100</v>
      </c>
      <c r="B90" s="11">
        <v>89694105768</v>
      </c>
      <c r="C90" s="11" t="s">
        <v>37</v>
      </c>
      <c r="D90" s="6">
        <f>370</f>
        <v>370</v>
      </c>
      <c r="E90">
        <v>3213</v>
      </c>
      <c r="F90" t="s">
        <v>34</v>
      </c>
    </row>
    <row r="91" spans="1:6" s="5" customFormat="1" x14ac:dyDescent="0.25">
      <c r="A91" t="s">
        <v>20</v>
      </c>
      <c r="B91" s="11"/>
      <c r="C91" s="11"/>
      <c r="D91" s="6">
        <f>370</f>
        <v>370</v>
      </c>
      <c r="E91"/>
      <c r="F91"/>
    </row>
    <row r="92" spans="1:6" s="5" customFormat="1" x14ac:dyDescent="0.25">
      <c r="A92" t="s">
        <v>99</v>
      </c>
      <c r="B92" s="11">
        <v>80011142141</v>
      </c>
      <c r="C92" s="11" t="s">
        <v>23</v>
      </c>
      <c r="D92" s="6">
        <f>62.5</f>
        <v>62.5</v>
      </c>
      <c r="E92">
        <v>3234</v>
      </c>
      <c r="F92" t="s">
        <v>29</v>
      </c>
    </row>
    <row r="93" spans="1:6" s="5" customFormat="1" x14ac:dyDescent="0.25">
      <c r="A93" t="s">
        <v>20</v>
      </c>
      <c r="B93" s="11"/>
      <c r="C93" s="11"/>
      <c r="D93" s="6">
        <f>62.5</f>
        <v>62.5</v>
      </c>
      <c r="E93"/>
      <c r="F93"/>
    </row>
    <row r="94" spans="1:6" s="5" customFormat="1" x14ac:dyDescent="0.25">
      <c r="A94" t="s">
        <v>96</v>
      </c>
      <c r="B94" s="11" t="s">
        <v>97</v>
      </c>
      <c r="C94" s="11" t="s">
        <v>98</v>
      </c>
      <c r="D94" s="6">
        <f>766.67</f>
        <v>766.67</v>
      </c>
      <c r="E94">
        <v>3233</v>
      </c>
      <c r="F94" t="s">
        <v>22</v>
      </c>
    </row>
    <row r="95" spans="1:6" s="5" customFormat="1" x14ac:dyDescent="0.25">
      <c r="A95" t="s">
        <v>20</v>
      </c>
      <c r="B95" s="11"/>
      <c r="C95" s="11"/>
      <c r="D95" s="6">
        <f>766.67</f>
        <v>766.67</v>
      </c>
      <c r="E95"/>
      <c r="F95"/>
    </row>
    <row r="96" spans="1:6" s="5" customFormat="1" x14ac:dyDescent="0.25">
      <c r="A96" t="s">
        <v>95</v>
      </c>
      <c r="B96" s="11">
        <v>38594137816</v>
      </c>
      <c r="C96" s="11" t="s">
        <v>25</v>
      </c>
      <c r="D96" s="6">
        <f>200</f>
        <v>200</v>
      </c>
      <c r="E96">
        <v>3293</v>
      </c>
      <c r="F96" t="s">
        <v>64</v>
      </c>
    </row>
    <row r="97" spans="1:6" s="5" customFormat="1" x14ac:dyDescent="0.25">
      <c r="A97" t="s">
        <v>20</v>
      </c>
      <c r="B97" s="11"/>
      <c r="C97" s="11"/>
      <c r="D97" s="6">
        <f>200</f>
        <v>200</v>
      </c>
      <c r="E97"/>
      <c r="F97"/>
    </row>
    <row r="98" spans="1:6" s="5" customFormat="1" x14ac:dyDescent="0.25">
      <c r="A98" t="s">
        <v>94</v>
      </c>
      <c r="B98" s="11">
        <v>31190261041</v>
      </c>
      <c r="C98" s="11" t="s">
        <v>18</v>
      </c>
      <c r="D98" s="6">
        <f>44.64</f>
        <v>44.64</v>
      </c>
      <c r="E98">
        <v>3222</v>
      </c>
      <c r="F98" t="s">
        <v>43</v>
      </c>
    </row>
    <row r="99" spans="1:6" s="5" customFormat="1" x14ac:dyDescent="0.25">
      <c r="A99" t="s">
        <v>20</v>
      </c>
      <c r="B99" s="11"/>
      <c r="C99" s="11"/>
      <c r="D99" s="6">
        <f>44.64</f>
        <v>44.64</v>
      </c>
      <c r="E99"/>
      <c r="F99"/>
    </row>
    <row r="100" spans="1:6" s="5" customFormat="1" x14ac:dyDescent="0.25">
      <c r="A100" t="s">
        <v>32</v>
      </c>
      <c r="B100" s="11" t="s">
        <v>33</v>
      </c>
      <c r="C100" s="11" t="s">
        <v>18</v>
      </c>
      <c r="D100" s="6">
        <f>125</f>
        <v>125</v>
      </c>
      <c r="E100">
        <v>3213</v>
      </c>
      <c r="F100" t="s">
        <v>34</v>
      </c>
    </row>
    <row r="101" spans="1:6" s="5" customFormat="1" x14ac:dyDescent="0.25">
      <c r="A101" t="s">
        <v>20</v>
      </c>
      <c r="B101" s="11"/>
      <c r="C101" s="11"/>
      <c r="D101" s="6">
        <f>125</f>
        <v>125</v>
      </c>
      <c r="E101"/>
      <c r="F101"/>
    </row>
    <row r="102" spans="1:6" s="5" customFormat="1" x14ac:dyDescent="0.25">
      <c r="A102" t="s">
        <v>66</v>
      </c>
      <c r="B102" s="11">
        <v>98689708109</v>
      </c>
      <c r="C102" s="11" t="s">
        <v>23</v>
      </c>
      <c r="D102" s="6">
        <f>45</f>
        <v>45</v>
      </c>
      <c r="E102">
        <v>3221</v>
      </c>
      <c r="F102" t="s">
        <v>19</v>
      </c>
    </row>
    <row r="103" spans="1:6" s="5" customFormat="1" x14ac:dyDescent="0.25">
      <c r="A103" t="s">
        <v>20</v>
      </c>
      <c r="B103" s="11"/>
      <c r="C103" s="11"/>
      <c r="D103" s="6">
        <f>45</f>
        <v>45</v>
      </c>
      <c r="E103"/>
      <c r="F103"/>
    </row>
    <row r="104" spans="1:6" s="5" customFormat="1" x14ac:dyDescent="0.25">
      <c r="A104" t="s">
        <v>67</v>
      </c>
      <c r="B104" s="11">
        <v>13744652146</v>
      </c>
      <c r="C104" s="11" t="s">
        <v>23</v>
      </c>
      <c r="D104" s="6">
        <f>5.01+5.01</f>
        <v>10.02</v>
      </c>
      <c r="E104">
        <v>3294</v>
      </c>
      <c r="F104" t="s">
        <v>68</v>
      </c>
    </row>
    <row r="105" spans="1:6" s="5" customFormat="1" x14ac:dyDescent="0.25">
      <c r="A105" t="s">
        <v>20</v>
      </c>
      <c r="B105" s="11"/>
      <c r="C105" s="11"/>
      <c r="D105" s="6">
        <f>5.01+5.01</f>
        <v>10.02</v>
      </c>
      <c r="E105"/>
      <c r="F105"/>
    </row>
    <row r="106" spans="1:6" s="5" customFormat="1" x14ac:dyDescent="0.25">
      <c r="A106" t="s">
        <v>69</v>
      </c>
      <c r="B106" s="11">
        <v>52508873833</v>
      </c>
      <c r="C106" s="11" t="s">
        <v>51</v>
      </c>
      <c r="D106" s="6">
        <f>81.07+11+8</f>
        <v>100.07</v>
      </c>
      <c r="E106">
        <v>3431</v>
      </c>
      <c r="F106" t="s">
        <v>70</v>
      </c>
    </row>
    <row r="107" spans="1:6" s="5" customFormat="1" x14ac:dyDescent="0.25">
      <c r="A107" t="s">
        <v>20</v>
      </c>
      <c r="B107" s="11"/>
      <c r="C107" s="11"/>
      <c r="D107" s="6">
        <f>81.07+11+8</f>
        <v>100.07</v>
      </c>
      <c r="E107"/>
      <c r="F107"/>
    </row>
    <row r="108" spans="1:6" s="5" customFormat="1" x14ac:dyDescent="0.25">
      <c r="A108" t="s">
        <v>71</v>
      </c>
      <c r="B108" s="11" t="s">
        <v>71</v>
      </c>
      <c r="C108" s="11" t="s">
        <v>71</v>
      </c>
      <c r="D108" s="6">
        <f>6288.4</f>
        <v>6288.4</v>
      </c>
      <c r="E108">
        <v>3237</v>
      </c>
      <c r="F108" t="s">
        <v>72</v>
      </c>
    </row>
    <row r="109" spans="1:6" s="5" customFormat="1" x14ac:dyDescent="0.25">
      <c r="A109" t="s">
        <v>20</v>
      </c>
      <c r="B109" s="11"/>
      <c r="C109" s="11"/>
      <c r="D109" s="6">
        <f>6288.4</f>
        <v>6288.4</v>
      </c>
      <c r="E109"/>
      <c r="F109"/>
    </row>
    <row r="110" spans="1:6" s="5" customFormat="1" x14ac:dyDescent="0.25">
      <c r="A110" s="10" t="s">
        <v>73</v>
      </c>
      <c r="B110" s="8"/>
      <c r="C110" s="8"/>
      <c r="D110" s="9">
        <f>75481.68+1049.53+11226.15+16217.09+5271.51</f>
        <v>109245.95999999998</v>
      </c>
      <c r="E110" s="10">
        <v>3111</v>
      </c>
      <c r="F110" s="10" t="s">
        <v>74</v>
      </c>
    </row>
    <row r="111" spans="1:6" s="5" customFormat="1" x14ac:dyDescent="0.25">
      <c r="A111" s="10"/>
      <c r="B111" s="8"/>
      <c r="C111" s="8"/>
      <c r="D111" s="9">
        <f>300</f>
        <v>300</v>
      </c>
      <c r="E111" s="10">
        <v>3121</v>
      </c>
      <c r="F111" s="10" t="s">
        <v>110</v>
      </c>
    </row>
    <row r="112" spans="1:6" s="5" customFormat="1" x14ac:dyDescent="0.25">
      <c r="A112" s="10"/>
      <c r="B112" s="8"/>
      <c r="C112" s="8"/>
      <c r="D112" s="9">
        <f>17852.42</f>
        <v>17852.419999999998</v>
      </c>
      <c r="E112" s="10">
        <v>3132</v>
      </c>
      <c r="F112" s="10" t="s">
        <v>75</v>
      </c>
    </row>
    <row r="113" spans="1:6" s="5" customFormat="1" x14ac:dyDescent="0.25">
      <c r="A113" s="10"/>
      <c r="B113" s="8"/>
      <c r="C113" s="8"/>
      <c r="D113" s="9">
        <f>845.02+488+219</f>
        <v>1552.02</v>
      </c>
      <c r="E113" s="10">
        <v>3211</v>
      </c>
      <c r="F113" s="10" t="s">
        <v>42</v>
      </c>
    </row>
    <row r="114" spans="1:6" s="5" customFormat="1" x14ac:dyDescent="0.25">
      <c r="A114" s="10"/>
      <c r="B114" s="8"/>
      <c r="C114" s="8"/>
      <c r="D114" s="9">
        <f>4225.06</f>
        <v>4225.0600000000004</v>
      </c>
      <c r="E114" s="10">
        <v>3212</v>
      </c>
      <c r="F114" s="10" t="s">
        <v>76</v>
      </c>
    </row>
    <row r="115" spans="1:6" s="5" customFormat="1" x14ac:dyDescent="0.25">
      <c r="A115" s="10"/>
      <c r="B115" s="8"/>
      <c r="C115" s="8"/>
      <c r="D115" s="9">
        <f>1613.11</f>
        <v>1613.11</v>
      </c>
      <c r="E115" s="10">
        <v>3291</v>
      </c>
      <c r="F115" s="10" t="s">
        <v>77</v>
      </c>
    </row>
    <row r="116" spans="1:6" s="5" customFormat="1" x14ac:dyDescent="0.25">
      <c r="A116" s="10"/>
      <c r="B116" s="8"/>
      <c r="C116" s="8"/>
      <c r="D116" s="9">
        <f>252.2</f>
        <v>252.2</v>
      </c>
      <c r="E116" s="10">
        <v>3213</v>
      </c>
      <c r="F116" s="10" t="s">
        <v>34</v>
      </c>
    </row>
    <row r="117" spans="1:6" x14ac:dyDescent="0.25">
      <c r="A117" t="s">
        <v>20</v>
      </c>
      <c r="B117" s="3"/>
      <c r="C117" s="3"/>
      <c r="D117" s="6">
        <f>SUM(D110:D116)</f>
        <v>135040.76999999999</v>
      </c>
    </row>
    <row r="118" spans="1:6" x14ac:dyDescent="0.25">
      <c r="D118" s="6"/>
    </row>
    <row r="119" spans="1:6" x14ac:dyDescent="0.25">
      <c r="A119" t="s">
        <v>78</v>
      </c>
      <c r="D119" s="6">
        <f>D10+D12+D14+D16+D18+D20+D22+D24+D26+D28+D30+D32+D34+D36+D38+D40+D42+D44+D46+D48+D50+D52+D54+D56+D58+D60+D62+D64+D66+D68+D70+D72+D74+D76+D78+D80+D82+D84+D86+D88+D90+D92+D94+D96+D98+D100+D102+D104+D106+D109+D117</f>
        <v>167776.66999999998</v>
      </c>
    </row>
    <row r="120" spans="1:6" x14ac:dyDescent="0.25">
      <c r="D120" s="7"/>
    </row>
    <row r="121" spans="1:6" x14ac:dyDescent="0.25">
      <c r="D121" s="7"/>
    </row>
    <row r="122" spans="1:6" x14ac:dyDescent="0.25">
      <c r="D122" s="7"/>
    </row>
    <row r="123" spans="1:6" x14ac:dyDescent="0.25">
      <c r="D123" s="7"/>
    </row>
    <row r="124" spans="1:6" x14ac:dyDescent="0.25">
      <c r="D124" s="7"/>
    </row>
    <row r="125" spans="1:6" x14ac:dyDescent="0.25">
      <c r="D125" s="7"/>
    </row>
    <row r="126" spans="1:6" x14ac:dyDescent="0.25">
      <c r="D126" s="7"/>
    </row>
    <row r="127" spans="1:6" x14ac:dyDescent="0.25">
      <c r="D127" s="7"/>
    </row>
    <row r="132" spans="4:4" x14ac:dyDescent="0.25">
      <c r="D132" s="7"/>
    </row>
    <row r="133" spans="4:4" x14ac:dyDescent="0.25">
      <c r="D133" s="7"/>
    </row>
    <row r="137" spans="4:4" x14ac:dyDescent="0.25">
      <c r="D137" s="7"/>
    </row>
    <row r="138" spans="4:4" x14ac:dyDescent="0.25">
      <c r="D138" s="7"/>
    </row>
    <row r="139" spans="4:4" x14ac:dyDescent="0.25">
      <c r="D139" s="7"/>
    </row>
    <row r="140" spans="4:4" x14ac:dyDescent="0.25">
      <c r="D140" s="7"/>
    </row>
    <row r="143" spans="4:4" x14ac:dyDescent="0.25">
      <c r="D143" s="7"/>
    </row>
    <row r="145" spans="4:4" x14ac:dyDescent="0.25">
      <c r="D145" s="7"/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2026-04-08T07:40:42Z</dcterms:created>
  <dcterms:modified xsi:type="dcterms:W3CDTF">2026-04-17T08:22:58Z</dcterms:modified>
</cp:coreProperties>
</file>