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VELEUČILIŠTE\FINANCIJSKI PLANOVI\Financijski plan 2024 - 2026\"/>
    </mc:Choice>
  </mc:AlternateContent>
  <xr:revisionPtr revIDLastSave="0" documentId="13_ncr:1_{CC4D4F40-7601-4FC7-BC89-DD0B36481783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22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D26" i="35" s="1"/>
  <c r="E19" i="35"/>
  <c r="D19" i="35"/>
  <c r="E11" i="35"/>
  <c r="D11" i="35"/>
  <c r="D10" i="35" s="1"/>
  <c r="E10" i="35" l="1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<sst xmlns="http://schemas.openxmlformats.org/spreadsheetml/2006/main" count="13586" uniqueCount="4826">
  <si>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</si>
  <si>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</si>
  <si>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</si>
  <si>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</si>
  <si>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</si>
  <si>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</si>
  <si>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</si>
  <si>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</si>
  <si>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</si>
  <si>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</si>
  <si>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</si>
  <si>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</si>
  <si>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</si>
  <si>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</si>
  <si>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</si>
  <si>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</si>
  <si>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</si>
  <si>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</si>
  <si>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</si>
  <si>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</si>
  <si>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</si>
  <si>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</si>
  <si>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</si>
  <si>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</si>
  <si>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</si>
  <si>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</si>
  <si>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</si>
  <si>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</si>
  <si>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</si>
  <si>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</si>
  <si>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</si>
  <si>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</si>
  <si>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</si>
  <si>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</si>
  <si>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</si>
  <si>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</si>
  <si>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</si>
  <si>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</si>
  <si>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</si>
  <si>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</si>
  <si>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</si>
  <si>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</si>
  <si>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</si>
  <si>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</si>
  <si>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</si>
  <si>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</si>
  <si>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</si>
  <si>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</si>
  <si>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</si>
  <si>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</si>
  <si>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</si>
  <si>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</si>
  <si>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</si>
  <si>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</si>
  <si>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</si>
  <si>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</si>
  <si>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</si>
  <si>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</si>
  <si>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</si>
  <si>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</si>
  <si>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</si>
  <si>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</si>
  <si>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</si>
  <si>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</si>
  <si>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</si>
  <si>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</si>
  <si>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</si>
  <si>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</si>
  <si>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</si>
  <si>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</si>
  <si>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</si>
  <si>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</si>
  <si>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</si>
  <si>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</si>
  <si>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</si>
  <si>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</si>
  <si>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</si>
  <si>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</si>
  <si>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</si>
  <si>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</si>
  <si>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</si>
  <si>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</si>
  <si>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</si>
  <si>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</si>
  <si>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</si>
  <si>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</si>
  <si>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</si>
  <si>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</si>
  <si>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</si>
  <si>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</si>
  <si>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</si>
  <si>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</si>
  <si>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</si>
  <si>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</si>
  <si>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</si>
  <si>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</si>
  <si>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</si>
  <si>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</si>
  <si>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</si>
  <si>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</si>
  <si>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</si>
  <si>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</si>
  <si>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</si>
  <si>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</si>
  <si>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</si>
  <si>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</si>
  <si>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</si>
  <si>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</si>
  <si>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</si>
  <si>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</si>
  <si>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</si>
  <si>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</si>
  <si>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</si>
  <si>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</si>
  <si>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</si>
  <si>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</si>
  <si>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</si>
  <si>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</si>
  <si>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</si>
  <si>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</si>
  <si>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</si>
  <si>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</si>
  <si>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</si>
  <si>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</si>
  <si>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</si>
  <si>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</si>
  <si>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</si>
  <si>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</si>
  <si>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</si>
  <si>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</si>
  <si>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</si>
  <si>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</si>
  <si>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</si>
  <si>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</si>
  <si>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</si>
  <si>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</si>
  <si>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</si>
  <si>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</si>
  <si>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</si>
  <si>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</si>
  <si>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</si>
  <si>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</si>
  <si>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</si>
  <si>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</si>
  <si>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</si>
  <si>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</si>
  <si>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</si>
  <si>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</si>
  <si>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</si>
  <si>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</si>
  <si>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</si>
  <si>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</si>
  <si>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</si>
  <si>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</si>
  <si>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</si>
  <si>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</si>
  <si>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</si>
  <si>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</si>
  <si>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</si>
  <si>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</si>
  <si>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</si>
  <si>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</si>
  <si>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</si>
  <si>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</si>
  <si>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</si>
  <si>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</si>
  <si>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</si>
  <si>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</si>
  <si>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</si>
  <si>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</si>
  <si>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</si>
  <si>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</si>
  <si>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</si>
  <si>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</si>
  <si>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</si>
  <si>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</si>
  <si>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</si>
  <si>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</si>
  <si>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</si>
  <si>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</si>
  <si>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</si>
  <si>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</si>
  <si>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</si>
  <si>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</si>
  <si>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</si>
  <si>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</si>
  <si>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</si>
  <si>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</si>
  <si>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</si>
  <si>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</si>
  <si>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</si>
  <si>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</si>
  <si>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</si>
  <si>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</si>
  <si>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</si>
  <si>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</si>
  <si>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</si>
  <si>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</si>
  <si>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</si>
  <si>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</si>
  <si>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</si>
  <si>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</si>
  <si>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</si>
  <si>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</si>
  <si>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</si>
  <si>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</si>
  <si>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</si>
  <si>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</si>
  <si>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</si>
  <si>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</si>
  <si>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</si>
  <si>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</si>
  <si>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</si>
  <si>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</si>
  <si>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</si>
  <si>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</si>
  <si>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</si>
  <si>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</si>
  <si>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</si>
  <si>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</si>
  <si>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</si>
  <si>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</si>
  <si>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</si>
  <si>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</si>
  <si>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</si>
  <si>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</si>
  <si>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</si>
  <si>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</si>
  <si>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</si>
  <si>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</si>
  <si>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</si>
  <si>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</si>
  <si>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</si>
  <si>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</si>
  <si>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</si>
  <si>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</si>
  <si>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</si>
  <si>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</si>
  <si>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</si>
  <si>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</si>
  <si>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</si>
  <si>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</si>
  <si>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</si>
  <si>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</si>
  <si>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</si>
  <si>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</si>
  <si>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</si>
  <si>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</si>
  <si>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</si>
  <si>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</si>
  <si>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</si>
  <si>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</si>
  <si>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</si>
  <si>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</si>
  <si>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</si>
  <si>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</si>
  <si>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</si>
  <si>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</si>
  <si>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</si>
  <si>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</si>
  <si>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</si>
  <si>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</si>
  <si>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</si>
  <si>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</si>
  <si>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</si>
  <si>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</si>
  <si>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</si>
  <si>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</si>
  <si>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</si>
  <si>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</si>
  <si>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</si>
  <si>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</si>
  <si>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</si>
  <si>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</si>
  <si>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</si>
  <si>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</si>
  <si>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</si>
  <si>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</si>
  <si>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</si>
  <si>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</si>
  <si>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</si>
  <si>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</si>
  <si>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</si>
  <si>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</si>
  <si>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</si>
  <si>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</si>
  <si>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</si>
  <si>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</si>
  <si>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</si>
  <si>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</si>
  <si>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</si>
  <si>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</si>
  <si>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</si>
  <si>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</si>
  <si>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</si>
  <si>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</si>
  <si>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</si>
  <si>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</si>
  <si>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</si>
  <si>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</si>
  <si>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</si>
  <si>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</si>
  <si>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</si>
  <si>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</si>
  <si>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</si>
  <si>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</si>
  <si>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</si>
  <si>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</si>
  <si>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</si>
  <si>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</si>
  <si>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</si>
  <si>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</si>
  <si>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</si>
  <si>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</si>
  <si>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</si>
  <si>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</si>
  <si>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</si>
  <si>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</si>
  <si>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</si>
  <si>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</si>
  <si>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</si>
  <si>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</si>
  <si>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</si>
  <si>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</si>
  <si>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</si>
  <si>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</si>
  <si>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</si>
  <si>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</si>
  <si>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</si>
  <si>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</si>
  <si>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</si>
  <si>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</si>
  <si>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</si>
  <si>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</si>
  <si>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</si>
  <si>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</si>
  <si>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</si>
  <si>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</si>
  <si>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</si>
  <si>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</si>
  <si>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</si>
  <si>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</si>
  <si>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</si>
  <si>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</si>
  <si>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</si>
  <si>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</si>
  <si>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</si>
  <si>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</si>
  <si>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</si>
  <si>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</si>
  <si>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</si>
  <si>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</si>
  <si>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</si>
  <si>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</si>
  <si>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</si>
  <si>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</si>
  <si>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</si>
  <si>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</si>
  <si>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</si>
  <si>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</si>
  <si>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</si>
  <si>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</si>
  <si>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</si>
  <si>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</si>
  <si>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</si>
  <si>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</si>
  <si>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</si>
  <si>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</si>
  <si>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</si>
  <si>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</si>
  <si>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</si>
  <si>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</si>
  <si>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</si>
  <si>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</si>
  <si>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</si>
  <si>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</si>
  <si>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</si>
  <si>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</si>
  <si>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</si>
  <si>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</si>
  <si>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</si>
  <si>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</si>
  <si>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</si>
  <si>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</si>
  <si>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</si>
  <si>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</si>
  <si>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</si>
  <si>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</si>
  <si>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</si>
  <si>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</si>
  <si>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</si>
  <si>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</si>
  <si>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</si>
  <si>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</si>
  <si>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</si>
  <si>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</si>
  <si>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</si>
  <si>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</si>
  <si>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</si>
  <si>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</si>
  <si>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</si>
  <si>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</si>
  <si>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</si>
  <si>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</si>
  <si>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</si>
  <si>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</si>
  <si>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</si>
  <si>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</si>
  <si>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</si>
  <si>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</si>
  <si>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</si>
  <si>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</si>
  <si>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</si>
  <si>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</si>
  <si>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</si>
  <si>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</si>
  <si>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</si>
  <si>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</si>
  <si>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</si>
  <si>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</si>
  <si>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</si>
  <si>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</si>
  <si>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</si>
  <si>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</si>
  <si>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</si>
  <si>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</si>
  <si>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</si>
  <si>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</si>
  <si>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</si>
  <si>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</si>
  <si>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</si>
  <si>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</si>
  <si>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</si>
  <si>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</si>
  <si>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</si>
  <si>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</si>
  <si>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</si>
  <si>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</si>
  <si>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</si>
  <si>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</si>
  <si>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</si>
  <si>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</si>
  <si>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</si>
  <si>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</si>
  <si>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</si>
  <si>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</si>
  <si>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</si>
  <si>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</si>
  <si>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</si>
  <si>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</si>
  <si>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</si>
  <si>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</si>
  <si>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</si>
  <si>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</si>
  <si>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</si>
  <si>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</si>
  <si>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</si>
  <si>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</si>
  <si>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</si>
  <si>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</si>
  <si>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</si>
  <si>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</si>
  <si>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</si>
  <si>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</si>
  <si>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</si>
  <si>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</si>
  <si>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</si>
  <si>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</si>
  <si>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</si>
  <si>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</si>
  <si>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</si>
  <si>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</si>
  <si>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</si>
  <si>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</si>
  <si>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</si>
  <si>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</si>
  <si>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</si>
  <si>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</si>
  <si>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</si>
  <si>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</si>
  <si>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</si>
  <si>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</si>
  <si>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</si>
  <si>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</si>
  <si>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</si>
  <si>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</si>
  <si>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</si>
  <si>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</si>
  <si>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</si>
  <si>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</si>
  <si>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</si>
  <si>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</si>
  <si>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</si>
  <si>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</si>
  <si>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</si>
  <si>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</si>
  <si>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</si>
  <si>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</si>
  <si>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</si>
  <si>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</si>
  <si>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</si>
  <si>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</si>
  <si>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</si>
  <si>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</si>
  <si>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</si>
  <si>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</si>
  <si>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</si>
  <si>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</si>
  <si>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</si>
  <si>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</si>
  <si>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</si>
  <si>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</si>
  <si>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</si>
  <si>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</si>
  <si>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</si>
  <si>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</si>
  <si>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</si>
  <si>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</si>
  <si>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</si>
  <si>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</si>
  <si>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</si>
  <si>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</si>
  <si>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</si>
  <si>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</si>
  <si>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</si>
  <si>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</si>
  <si>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</si>
  <si>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</si>
  <si>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</si>
  <si>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</si>
  <si>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</si>
  <si>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</si>
  <si>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</si>
  <si>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</si>
  <si>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</si>
  <si>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</si>
  <si>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</si>
  <si>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</si>
  <si>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</si>
  <si>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</si>
  <si>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</si>
  <si>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</si>
  <si>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</si>
  <si>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</si>
  <si>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</si>
  <si>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</si>
  <si>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</si>
  <si>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</si>
  <si>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</si>
  <si>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</si>
  <si>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</si>
  <si>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</si>
  <si>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</si>
  <si>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</si>
  <si>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</si>
  <si>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</si>
  <si>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</si>
  <si>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</si>
  <si>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</si>
  <si>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</si>
  <si>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</si>
  <si>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</si>
  <si>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</si>
  <si>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</si>
  <si>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</si>
  <si>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</si>
  <si>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</si>
  <si>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</si>
  <si>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</si>
  <si>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</si>
  <si>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</si>
  <si>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</si>
  <si>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</si>
  <si>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</si>
  <si>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</si>
  <si>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</si>
  <si>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</si>
  <si>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</si>
  <si>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</si>
  <si>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</si>
  <si>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</si>
  <si>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</si>
  <si>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</si>
  <si>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</si>
  <si>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</si>
  <si>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</si>
  <si>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</si>
  <si>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</si>
  <si>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</si>
  <si>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</si>
  <si>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</si>
  <si>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</si>
  <si>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</si>
  <si>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</si>
  <si>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</si>
  <si>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</si>
  <si>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</si>
  <si>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</si>
  <si>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</si>
  <si>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</si>
  <si>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</si>
  <si>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</si>
  <si>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</si>
  <si>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</si>
  <si>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</si>
  <si>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</si>
  <si>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</si>
  <si>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</si>
  <si>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</si>
  <si>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</si>
  <si>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</si>
  <si>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</si>
  <si>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</si>
  <si>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</si>
  <si>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</si>
  <si>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</si>
  <si>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</si>
  <si>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</si>
  <si>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</si>
  <si>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</si>
  <si>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</si>
  <si>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</si>
  <si>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</si>
  <si>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</si>
  <si>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</si>
  <si>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</si>
  <si>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</si>
  <si>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</si>
  <si>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</si>
  <si>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</si>
  <si>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</si>
  <si>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</si>
  <si>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</si>
  <si>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</si>
  <si>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</si>
  <si>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</si>
  <si>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</si>
  <si>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</si>
  <si>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</si>
  <si>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</si>
  <si>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</si>
  <si>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</si>
  <si>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</si>
  <si>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</si>
  <si>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</si>
  <si>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</si>
  <si>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</si>
  <si>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</si>
  <si>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</si>
  <si>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</si>
  <si>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</si>
  <si>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</si>
  <si>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</si>
  <si>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</si>
  <si>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</si>
  <si>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</si>
  <si>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</si>
  <si>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</si>
  <si>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</si>
  <si>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</si>
  <si>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</si>
  <si>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</si>
  <si>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</si>
  <si>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</si>
  <si>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</si>
  <si>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</si>
  <si>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</si>
  <si>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</si>
  <si>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</si>
  <si>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</si>
  <si>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</si>
  <si>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</si>
  <si>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</si>
  <si>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</si>
  <si>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</si>
  <si>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</si>
  <si>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</si>
  <si>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</si>
  <si>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</si>
  <si>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</si>
  <si>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</si>
  <si>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</si>
  <si>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</si>
  <si>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</si>
  <si>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</si>
  <si>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</si>
  <si>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</si>
  <si>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</si>
  <si>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</si>
  <si>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</si>
  <si>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</si>
  <si>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</si>
  <si>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</si>
  <si>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</si>
  <si>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</si>
  <si>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</si>
  <si>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</si>
  <si>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</si>
  <si>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</si>
  <si>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</si>
  <si>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</si>
  <si>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</si>
  <si>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</si>
  <si>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</si>
  <si>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</si>
  <si>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</si>
  <si>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</si>
  <si>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</si>
  <si>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</si>
  <si>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</si>
  <si>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</si>
  <si>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</si>
  <si>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</si>
  <si>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</si>
  <si>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</si>
  <si>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</si>
  <si>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</si>
  <si>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</si>
  <si>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</si>
  <si>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</si>
  <si>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</si>
  <si>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</si>
  <si>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</si>
  <si>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</si>
  <si>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</si>
  <si>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</si>
  <si>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</si>
  <si>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</si>
  <si>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</si>
  <si>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</si>
  <si>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</si>
  <si>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</si>
  <si>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</si>
  <si>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</si>
  <si>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</si>
  <si>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</si>
  <si>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</si>
  <si>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</si>
  <si>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</si>
  <si>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</si>
  <si>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</si>
  <si>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</si>
  <si>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</si>
  <si>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</si>
  <si>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</si>
  <si>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</si>
  <si>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</si>
  <si>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</si>
  <si>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</si>
  <si>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</si>
  <si>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</si>
  <si>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</si>
  <si>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</si>
  <si>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</si>
  <si>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</si>
  <si>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</si>
  <si>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</si>
  <si>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</si>
  <si>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</si>
  <si>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</si>
  <si>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</si>
  <si>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</si>
  <si>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</si>
  <si>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</si>
  <si>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</si>
  <si>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</si>
  <si>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</si>
  <si>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</si>
  <si>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</si>
  <si>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</si>
  <si>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</si>
  <si>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</si>
  <si>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</si>
  <si>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</si>
  <si>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</si>
  <si>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</si>
  <si>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</si>
  <si>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</si>
  <si>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</si>
  <si>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</si>
  <si>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</si>
  <si>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</si>
  <si>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</si>
  <si>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</si>
  <si>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</si>
  <si>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</si>
  <si>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</si>
  <si>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</si>
  <si>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</si>
  <si>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</si>
  <si>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</si>
  <si>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</si>
  <si>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</si>
  <si>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</si>
  <si>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</si>
  <si>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</si>
  <si>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</si>
  <si>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</si>
  <si>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</si>
  <si>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</si>
  <si>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</si>
  <si>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</si>
  <si>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</si>
  <si>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</si>
  <si>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</si>
  <si>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</si>
  <si>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</si>
  <si>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</si>
  <si>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</si>
  <si>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</si>
  <si>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</si>
  <si>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</si>
  <si>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</si>
  <si>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</si>
  <si>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</si>
  <si>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</si>
  <si>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</si>
  <si>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</si>
  <si>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</si>
  <si>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</si>
  <si>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</si>
  <si>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</si>
  <si>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</si>
  <si>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</si>
  <si>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</si>
  <si>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</si>
  <si>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</si>
  <si>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</si>
  <si>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</si>
  <si>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</si>
  <si>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</si>
  <si>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</si>
  <si>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</si>
  <si>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</si>
  <si>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</si>
  <si>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</si>
  <si>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</si>
  <si>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</si>
  <si>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</si>
  <si>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</si>
  <si>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</si>
  <si>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</si>
  <si>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</si>
  <si>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</si>
  <si>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</si>
  <si>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</si>
  <si>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</si>
  <si>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</si>
  <si>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</si>
  <si>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</si>
  <si>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</si>
  <si>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</si>
  <si>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</si>
  <si>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</si>
  <si>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</si>
  <si>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</si>
  <si>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</si>
  <si>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</si>
  <si>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</si>
  <si>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</si>
  <si>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</si>
  <si>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</si>
  <si>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</si>
  <si>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</si>
  <si>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</si>
  <si>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</si>
  <si>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</si>
  <si>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</si>
  <si>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</si>
  <si>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</si>
  <si>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</si>
  <si>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</si>
  <si>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</si>
  <si>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</si>
  <si>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</si>
  <si>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</si>
  <si>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</si>
  <si>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</si>
  <si>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</si>
  <si>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</si>
  <si>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</si>
  <si>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</si>
  <si>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</si>
  <si>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</si>
  <si>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</si>
  <si>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</si>
  <si>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</si>
  <si>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</si>
  <si>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</si>
  <si>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</si>
  <si>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</si>
  <si>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</si>
  <si>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</si>
  <si>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</si>
  <si>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</si>
  <si>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</si>
  <si>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</si>
  <si>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</si>
  <si>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</si>
  <si>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</si>
  <si>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</si>
  <si>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</si>
  <si>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</si>
  <si>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</si>
  <si>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</si>
  <si>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</si>
  <si>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</si>
  <si>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</si>
  <si>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</si>
  <si>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</si>
  <si>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</si>
  <si>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</si>
  <si>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</si>
  <si>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</si>
  <si>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</si>
  <si>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</si>
  <si>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</si>
  <si>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</si>
  <si>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</si>
  <si>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</si>
  <si>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</si>
  <si>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</si>
  <si>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</si>
  <si>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</si>
  <si>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</si>
  <si>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</si>
  <si>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</si>
  <si>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</si>
  <si>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</si>
  <si>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</si>
  <si>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</si>
  <si>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</si>
  <si>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</si>
  <si>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</si>
  <si>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</si>
  <si>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</si>
  <si>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</si>
  <si>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</si>
  <si>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</si>
  <si>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</si>
  <si>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</si>
  <si>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</si>
  <si>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</si>
  <si>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</si>
  <si>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</si>
  <si>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</si>
  <si>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</si>
  <si>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</si>
  <si>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</si>
  <si>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</si>
  <si>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</si>
  <si>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</si>
  <si>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</si>
  <si>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</si>
  <si>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</si>
  <si>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</si>
  <si>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</si>
  <si>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</si>
  <si>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</si>
  <si>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</si>
  <si>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</si>
  <si>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</si>
  <si>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</si>
  <si>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</si>
  <si>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</si>
  <si>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</si>
  <si>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</si>
  <si>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</si>
  <si>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</si>
  <si>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</si>
  <si>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</si>
  <si>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</si>
  <si>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</si>
  <si>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</si>
  <si>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</si>
  <si>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</si>
  <si>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</si>
  <si>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</si>
  <si>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</si>
  <si>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</si>
  <si>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</si>
  <si>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</si>
  <si>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</si>
  <si>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</si>
  <si>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</si>
  <si>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</si>
  <si>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</si>
  <si>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</si>
  <si>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</si>
  <si>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</si>
  <si>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</si>
  <si>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</si>
  <si>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</si>
  <si>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</si>
  <si>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</si>
  <si>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</si>
  <si>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</si>
  <si>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</si>
  <si>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</si>
  <si>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</si>
  <si>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</si>
  <si>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</si>
  <si>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</si>
  <si>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</si>
  <si>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</si>
  <si>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</si>
  <si>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</si>
  <si>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</si>
  <si>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</si>
  <si>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</si>
  <si>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</si>
  <si>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</si>
  <si>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</si>
  <si>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</si>
  <si>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</si>
  <si>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</si>
  <si>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</si>
  <si>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</si>
  <si>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</si>
  <si>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</si>
  <si>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</si>
  <si>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</si>
  <si>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</si>
  <si>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</si>
  <si>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</si>
  <si>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</si>
  <si>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</si>
  <si>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</si>
  <si>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</si>
  <si>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</si>
  <si>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</si>
  <si>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</si>
  <si>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</si>
  <si>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</si>
  <si>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</si>
  <si>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</si>
  <si>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</si>
  <si>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</si>
  <si>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</si>
  <si>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</si>
  <si>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</si>
  <si>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</si>
  <si>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</si>
  <si>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</si>
  <si>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</si>
  <si>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</si>
  <si>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</si>
  <si>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</si>
  <si>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</si>
  <si>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</si>
  <si>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</si>
  <si>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</si>
  <si>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</si>
  <si>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</si>
  <si>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</si>
  <si>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</si>
  <si>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</si>
  <si>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</si>
  <si>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</si>
  <si>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</si>
  <si>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</si>
  <si>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</si>
  <si>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</si>
  <si>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</si>
  <si>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</si>
  <si>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</si>
  <si>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</si>
  <si>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</si>
  <si>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</si>
  <si>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</si>
  <si>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</si>
  <si>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</si>
  <si>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</si>
  <si>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</si>
  <si>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</si>
  <si>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</si>
  <si>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</si>
  <si>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</si>
  <si>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</si>
  <si>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</si>
  <si>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</si>
  <si>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</si>
  <si>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</si>
  <si>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</si>
  <si>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</si>
  <si>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</si>
  <si>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</si>
  <si>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</si>
  <si>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</si>
  <si>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</si>
  <si>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</si>
  <si>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</si>
  <si>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</si>
  <si>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</si>
  <si>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</si>
  <si>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</si>
  <si>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</si>
  <si>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</si>
  <si>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</si>
  <si>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</si>
  <si>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</si>
  <si>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</si>
  <si>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</si>
  <si>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</si>
  <si>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</si>
  <si>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</si>
  <si>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</si>
  <si>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</si>
  <si>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</si>
  <si>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</si>
  <si>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</si>
  <si>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</si>
  <si>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</si>
  <si>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</si>
  <si>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</si>
  <si>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</si>
  <si>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</si>
  <si>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</si>
  <si>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</si>
  <si>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</si>
  <si>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</si>
  <si>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</si>
  <si>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</si>
  <si>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</si>
  <si>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</si>
  <si>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</si>
  <si>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</si>
  <si>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</si>
  <si>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</si>
  <si>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</si>
  <si>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</si>
  <si>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</si>
  <si>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</si>
  <si>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</si>
  <si>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</si>
  <si>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</si>
  <si>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</si>
  <si>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</si>
  <si>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</si>
  <si>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</si>
  <si>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</si>
  <si>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</si>
  <si>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</si>
  <si>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</si>
  <si>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</si>
  <si>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</si>
  <si>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</si>
  <si>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</si>
  <si>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</si>
  <si>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</si>
  <si>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</si>
  <si>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</si>
  <si>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</si>
  <si>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</si>
  <si>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</si>
  <si>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</si>
  <si>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</si>
  <si>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</si>
  <si>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</si>
  <si>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</si>
  <si>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</si>
  <si>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</si>
  <si>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</si>
  <si>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</si>
  <si>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</si>
  <si>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</si>
  <si>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</si>
  <si>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</si>
  <si>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</si>
  <si>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</si>
  <si>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</si>
  <si>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</si>
  <si>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</si>
  <si>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</si>
  <si>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</si>
  <si>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</si>
  <si>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</si>
  <si>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</si>
  <si>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</si>
  <si>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</si>
  <si>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</si>
  <si>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</si>
  <si>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</si>
  <si>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</si>
  <si>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</si>
  <si>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</si>
  <si>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</si>
  <si>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</si>
  <si>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</si>
  <si>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</si>
  <si>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</si>
  <si>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</si>
  <si>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</si>
  <si>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</si>
  <si>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</si>
  <si>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</si>
  <si>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</si>
  <si>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</si>
  <si>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</si>
  <si>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</si>
  <si>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</si>
  <si>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</si>
  <si>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</si>
  <si>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</si>
  <si>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</si>
  <si>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</si>
  <si>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</si>
  <si>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</si>
  <si>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</si>
  <si>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</si>
  <si>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</si>
  <si>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</si>
  <si>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</si>
  <si>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</si>
  <si>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</si>
  <si>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</si>
  <si>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</si>
  <si>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</si>
  <si>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</si>
  <si>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</si>
  <si>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</si>
  <si>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</si>
  <si>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</si>
  <si>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</si>
  <si>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</si>
  <si>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</si>
  <si>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</si>
  <si>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</si>
  <si>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</si>
  <si>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</si>
  <si>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</si>
  <si>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</si>
  <si>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</si>
  <si>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</si>
  <si>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</si>
  <si>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</si>
  <si>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</si>
  <si>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</si>
  <si>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</si>
  <si>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</si>
  <si>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</si>
  <si>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</si>
  <si>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</si>
  <si>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</si>
  <si>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</si>
  <si>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</si>
  <si>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</si>
  <si>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</si>
  <si>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</si>
  <si>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</si>
  <si>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</si>
  <si>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</si>
  <si>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</si>
  <si>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</si>
  <si>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</si>
  <si>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</si>
  <si>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</si>
  <si>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</si>
  <si>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</si>
  <si>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</si>
  <si>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</si>
  <si>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</si>
  <si>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</si>
  <si>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</si>
  <si>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</si>
  <si>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</si>
  <si>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</si>
  <si>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</si>
  <si>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</si>
  <si>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</si>
  <si>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</si>
  <si>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</si>
  <si>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</si>
  <si>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</si>
  <si>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</si>
  <si>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</si>
  <si>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</si>
  <si>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</si>
  <si>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</si>
  <si>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</si>
  <si>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</si>
  <si>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</si>
  <si>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</si>
  <si>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</si>
  <si>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</si>
  <si>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</si>
  <si>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</si>
  <si>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</si>
  <si>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</si>
  <si>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</si>
  <si>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</si>
  <si>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</si>
  <si>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</si>
  <si>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</si>
  <si>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</si>
  <si>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</si>
  <si>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</si>
  <si>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</si>
  <si>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</si>
  <si>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</si>
  <si>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</si>
  <si>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</si>
  <si>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</si>
  <si>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</si>
  <si>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</si>
  <si>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</si>
  <si>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</si>
  <si>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</si>
  <si>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</si>
  <si>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</si>
  <si>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</si>
  <si>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</si>
  <si>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</si>
  <si>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</si>
  <si>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</si>
  <si>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</si>
  <si>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</si>
  <si>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</si>
  <si>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</si>
  <si>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</si>
  <si>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</si>
  <si>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</si>
  <si>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</si>
  <si>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</si>
  <si>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</si>
  <si>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</si>
  <si>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</si>
  <si>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</si>
  <si>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</si>
  <si>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</si>
  <si>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</si>
  <si>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</si>
  <si>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</si>
  <si>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</si>
  <si>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</si>
  <si>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</si>
  <si>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</si>
  <si>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</si>
  <si>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</si>
  <si>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</si>
  <si>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</si>
  <si>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</si>
  <si>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</si>
  <si>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</si>
  <si>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</si>
  <si>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</si>
  <si>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</si>
  <si>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</si>
  <si>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</si>
  <si>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</si>
  <si>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</si>
  <si>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</si>
  <si>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</si>
  <si>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</si>
  <si>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</si>
  <si>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</si>
  <si>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</si>
  <si>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</si>
  <si>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</si>
  <si>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</si>
  <si>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</si>
  <si>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</si>
  <si>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</si>
  <si>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</si>
  <si>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</si>
  <si>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</si>
  <si>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</si>
  <si>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</si>
  <si>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</si>
  <si>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</si>
  <si>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</si>
  <si>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</si>
  <si>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</si>
  <si>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</si>
  <si>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</si>
  <si>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</si>
  <si>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</si>
  <si>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</si>
  <si>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</si>
  <si>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</si>
  <si>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</si>
  <si>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</si>
  <si>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</si>
  <si>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</si>
  <si>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</si>
  <si>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</si>
  <si>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</si>
  <si>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</si>
  <si>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</si>
  <si>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</si>
  <si>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</si>
  <si>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</si>
  <si>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</si>
  <si>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</si>
  <si>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</si>
  <si>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</si>
  <si>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</si>
  <si>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</si>
  <si>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</si>
  <si>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</si>
  <si>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</si>
  <si>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</si>
  <si>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</si>
  <si>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</si>
  <si>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</si>
  <si>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</si>
  <si>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</si>
  <si>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</si>
  <si>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</si>
  <si>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</si>
  <si>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</si>
  <si>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</si>
  <si>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</si>
  <si>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</si>
  <si>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</si>
  <si>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</si>
  <si>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</si>
  <si>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</si>
  <si>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</si>
  <si>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</si>
  <si>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</si>
  <si>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</si>
  <si>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</si>
  <si>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</si>
  <si>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</si>
  <si>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</si>
  <si>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</si>
  <si>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</si>
  <si>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</si>
  <si>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</si>
  <si>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</si>
  <si>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</si>
  <si>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</si>
  <si>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</si>
  <si>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</si>
  <si>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</si>
  <si>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</si>
  <si>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</si>
  <si>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</si>
  <si>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</si>
  <si>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</si>
  <si>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</si>
  <si>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</si>
  <si>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</si>
  <si>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</si>
  <si>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</si>
  <si>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</si>
  <si>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</si>
  <si>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</si>
  <si>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</si>
  <si>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</si>
  <si>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</si>
  <si>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</si>
  <si>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</si>
  <si>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</si>
  <si>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</si>
  <si>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</si>
  <si>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</si>
  <si>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</si>
  <si>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</si>
  <si>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</si>
  <si>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</si>
  <si>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</si>
  <si>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</si>
  <si>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</si>
  <si>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</si>
  <si>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</si>
  <si>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</si>
  <si>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</si>
  <si>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</si>
  <si>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</si>
  <si>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</si>
  <si>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</si>
  <si>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</si>
  <si>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</si>
  <si>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</si>
  <si>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</si>
  <si>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</si>
  <si>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</si>
  <si>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</si>
  <si>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</si>
  <si>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</si>
  <si>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</si>
  <si>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</si>
  <si>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</si>
  <si>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</si>
  <si>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</si>
  <si>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</si>
  <si>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</si>
  <si>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</si>
  <si>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</si>
  <si>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</si>
  <si>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</si>
  <si>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</si>
  <si>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</si>
  <si>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</si>
  <si>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</si>
  <si>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</si>
  <si>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</si>
  <si>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</si>
  <si>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</si>
  <si>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</si>
  <si>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</si>
  <si>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</si>
  <si>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</si>
  <si>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</si>
  <si>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</si>
  <si>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</si>
  <si>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</si>
  <si>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</si>
  <si>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</si>
  <si>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</si>
  <si>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</si>
  <si>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</si>
  <si>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</si>
  <si>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</si>
  <si>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</si>
  <si>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</si>
  <si>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</si>
  <si>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</si>
  <si>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</si>
  <si>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</si>
  <si>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</si>
  <si>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</si>
  <si>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</si>
  <si>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</si>
  <si>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</si>
  <si>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</si>
  <si>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</si>
  <si>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</si>
  <si>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</si>
  <si>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</si>
  <si>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</si>
  <si>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</si>
  <si>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</si>
  <si>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</si>
  <si>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</si>
  <si>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</si>
  <si>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</si>
  <si>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</si>
  <si>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</si>
  <si>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</si>
  <si>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</si>
  <si>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</si>
  <si>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</si>
  <si>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</si>
  <si>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</si>
  <si>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</si>
  <si>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</si>
  <si>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</si>
  <si>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</si>
  <si>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</si>
  <si>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</si>
  <si>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</si>
  <si>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</si>
  <si>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</si>
  <si>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</si>
  <si>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</si>
  <si>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</si>
  <si>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</si>
  <si>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</si>
  <si>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</si>
  <si>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</si>
  <si>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</si>
  <si>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</si>
  <si>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</si>
  <si>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</si>
  <si>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</si>
  <si>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</si>
  <si>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</si>
  <si>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</si>
  <si>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</si>
  <si>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</si>
  <si>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</si>
  <si>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</si>
  <si>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</si>
  <si>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</si>
  <si>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</si>
  <si>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</si>
  <si>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</si>
  <si>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</si>
  <si>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</si>
  <si>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</si>
  <si>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</si>
  <si>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</si>
  <si>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</si>
  <si>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</si>
  <si>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</si>
  <si>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</si>
  <si>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</si>
  <si>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</si>
  <si>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</si>
  <si>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</si>
  <si>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</si>
  <si>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</si>
  <si>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</si>
  <si>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</si>
  <si>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</si>
  <si>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</si>
  <si>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</si>
  <si>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</si>
  <si>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</si>
  <si>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</si>
  <si>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</si>
  <si>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</si>
  <si>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</si>
  <si>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</si>
  <si>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</si>
  <si>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</si>
  <si>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</si>
  <si>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</si>
  <si>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</si>
  <si>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</si>
  <si>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</si>
  <si>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</si>
  <si>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</si>
  <si>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</si>
  <si>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</si>
  <si>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</si>
  <si>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</si>
  <si>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</si>
  <si>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</si>
  <si>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</si>
  <si>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</si>
  <si>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</si>
  <si>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</si>
  <si>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</si>
  <si>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</si>
  <si>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</si>
  <si>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</si>
  <si>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</si>
  <si>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</si>
  <si>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</si>
  <si>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</si>
  <si>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</si>
  <si>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</si>
  <si>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</si>
  <si>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</si>
  <si>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</si>
  <si>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</si>
  <si>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</si>
  <si>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</si>
  <si>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</si>
  <si>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</si>
  <si>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</si>
  <si>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</si>
  <si>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</si>
  <si>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</si>
  <si>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</si>
  <si>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</si>
  <si>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</si>
  <si>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</si>
  <si>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</si>
  <si>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</si>
  <si>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</si>
  <si>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</si>
  <si>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</si>
  <si>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</si>
  <si>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</si>
  <si>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</si>
  <si>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</si>
  <si>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</si>
  <si>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</si>
  <si>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</si>
  <si>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</si>
  <si>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</si>
  <si>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</si>
  <si>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</si>
  <si>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</si>
  <si>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</si>
  <si>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</si>
  <si>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</si>
  <si>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</si>
  <si>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</si>
  <si>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</si>
  <si>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</si>
  <si>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</si>
  <si>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</si>
  <si>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</si>
  <si>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</si>
  <si>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</si>
  <si>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</si>
  <si>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</si>
  <si>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</si>
  <si>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</si>
  <si>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</si>
  <si>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</si>
  <si>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</si>
  <si>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</si>
  <si>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</si>
  <si>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</si>
  <si>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</si>
  <si>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</si>
  <si>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</si>
  <si>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</si>
  <si>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</si>
  <si>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</si>
  <si>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</si>
  <si>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</si>
  <si>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</si>
  <si>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</si>
  <si>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</si>
  <si>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</si>
  <si>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</si>
  <si>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</si>
  <si>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</si>
  <si>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</si>
  <si>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</si>
  <si>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</si>
  <si>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</si>
  <si>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</si>
  <si>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</si>
  <si>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</si>
  <si>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</si>
  <si>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</si>
  <si>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</si>
  <si>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</si>
  <si>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</si>
  <si>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</si>
  <si>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</si>
  <si>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</si>
  <si>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</si>
  <si>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</si>
  <si>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</si>
  <si>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</si>
  <si>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</si>
  <si>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</si>
  <si>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</si>
  <si>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</si>
  <si>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</si>
  <si>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</si>
  <si>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</si>
  <si>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</si>
  <si>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</si>
  <si>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</si>
  <si>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</si>
  <si>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</si>
  <si>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</si>
  <si>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</si>
  <si>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</si>
  <si>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</si>
  <si>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</si>
  <si>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</si>
  <si>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</si>
  <si>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</si>
  <si>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</si>
  <si>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</si>
  <si>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</si>
  <si>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</si>
  <si>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</si>
  <si>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</si>
  <si>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</si>
  <si>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</si>
  <si>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</si>
  <si>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</si>
  <si>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</si>
  <si>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</si>
  <si>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</si>
  <si>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</si>
  <si>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</si>
  <si>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</si>
  <si>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</si>
  <si>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</si>
  <si>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</si>
  <si>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</si>
  <si>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</si>
  <si>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</si>
  <si>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</si>
  <si>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</si>
  <si>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</si>
  <si>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</si>
  <si>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</si>
  <si>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</si>
  <si>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</si>
  <si>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</si>
  <si>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</si>
  <si>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</si>
  <si>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</si>
  <si>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</si>
  <si>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</si>
  <si>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</si>
  <si>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</si>
  <si>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</si>
  <si>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</si>
  <si>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</si>
  <si>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</si>
  <si>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</si>
  <si>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</si>
  <si>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</si>
  <si>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</si>
  <si>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</si>
  <si>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</si>
  <si>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</si>
  <si>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</si>
  <si>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</si>
  <si>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</si>
  <si>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</si>
  <si>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</si>
  <si>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</si>
  <si>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</si>
  <si>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</si>
  <si>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</si>
  <si>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</si>
  <si>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</si>
  <si>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</si>
  <si>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</si>
  <si>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</si>
  <si>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</si>
  <si>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</si>
  <si>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</si>
  <si>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</si>
  <si>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</si>
  <si>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</si>
  <si>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</si>
  <si>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</si>
  <si>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</si>
  <si>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</si>
  <si>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</si>
  <si>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</si>
  <si>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</si>
  <si>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</si>
  <si>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</si>
  <si>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</si>
  <si>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</si>
  <si>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</si>
  <si>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</si>
  <si>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</si>
  <si>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</si>
  <si>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</si>
  <si>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</si>
  <si>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</si>
  <si>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</si>
  <si>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</si>
  <si>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</si>
  <si>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</si>
  <si>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</si>
  <si>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</si>
  <si>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</si>
  <si>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</si>
  <si>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</si>
  <si>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</si>
  <si>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</si>
  <si>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</si>
  <si>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</si>
  <si>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</si>
  <si>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</si>
  <si>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</si>
  <si>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</si>
  <si>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</si>
  <si>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</si>
  <si>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</si>
  <si>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</si>
  <si>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</si>
  <si>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</si>
  <si>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</si>
  <si>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</si>
  <si>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</si>
  <si>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</si>
  <si>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</si>
  <si>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</si>
  <si>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</si>
  <si>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</si>
  <si>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</si>
  <si>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</si>
  <si>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</si>
  <si>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</si>
  <si>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</si>
  <si>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</si>
  <si>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</si>
  <si>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</si>
  <si>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</si>
  <si>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</si>
  <si>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</si>
  <si>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</si>
  <si>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</si>
  <si>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</si>
  <si>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</si>
  <si>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</si>
  <si>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</si>
  <si>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</si>
  <si>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</si>
  <si>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</si>
  <si>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</si>
  <si>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</si>
  <si>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</si>
  <si>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</si>
  <si>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</si>
  <si>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</si>
  <si>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</si>
  <si>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</si>
  <si>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</si>
  <si>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</si>
  <si>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</si>
  <si>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</si>
  <si>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</si>
  <si>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</si>
  <si>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</si>
  <si>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</si>
  <si>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</si>
  <si>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</si>
  <si>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</si>
  <si>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</si>
  <si>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</si>
  <si>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</si>
  <si>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</si>
  <si>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</si>
  <si>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</si>
  <si>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</si>
  <si>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</si>
  <si>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</si>
  <si>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</si>
  <si>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</si>
  <si>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</si>
  <si>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</si>
  <si>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</si>
  <si>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</si>
  <si>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</si>
  <si>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</si>
  <si>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</si>
  <si>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</si>
  <si>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</si>
  <si>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</si>
  <si>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</si>
  <si>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</si>
  <si>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</si>
  <si>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</si>
  <si>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</si>
  <si>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</si>
  <si>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</si>
  <si>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</si>
  <si>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</si>
  <si>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</si>
  <si>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</si>
  <si>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</si>
  <si>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</si>
  <si>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</si>
  <si>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</si>
  <si>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</si>
  <si>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</si>
  <si>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</si>
  <si>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</si>
  <si>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</si>
  <si>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</si>
  <si>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</si>
  <si>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</si>
  <si>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</si>
  <si>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</si>
  <si>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</si>
  <si>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</si>
  <si>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</si>
  <si>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</si>
  <si>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</si>
  <si>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</si>
  <si>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</si>
  <si>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</si>
  <si>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</si>
  <si>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</si>
  <si>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</si>
  <si>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</si>
  <si>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</si>
  <si>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</si>
  <si>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</si>
  <si>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</si>
  <si>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</si>
  <si>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</si>
  <si>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</si>
  <si>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</si>
  <si>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</si>
  <si>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</si>
  <si>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</si>
  <si>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</si>
  <si>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</si>
  <si>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</si>
  <si>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</si>
  <si>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</si>
  <si>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</si>
  <si>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</si>
  <si>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</si>
  <si>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</si>
  <si>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</si>
  <si>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</si>
  <si>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</si>
  <si>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</si>
  <si>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</si>
  <si>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</si>
  <si>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</si>
  <si>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</si>
  <si>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</si>
  <si>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</si>
  <si>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</si>
  <si>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</si>
  <si>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</si>
  <si>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</si>
  <si>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</si>
  <si>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</si>
  <si>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</si>
  <si>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</si>
  <si>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</si>
  <si>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</si>
  <si>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</si>
  <si>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</si>
  <si>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</si>
  <si>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</si>
  <si>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</si>
  <si>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</si>
  <si>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</si>
  <si>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</si>
  <si>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</si>
  <si>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</si>
  <si>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</si>
  <si>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</si>
  <si>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</si>
  <si>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</si>
  <si>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</si>
  <si>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</si>
  <si>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</si>
  <si>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</si>
  <si>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</si>
  <si>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</si>
  <si>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</si>
  <si>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</si>
  <si>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</si>
  <si>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</si>
  <si>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</si>
  <si>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</si>
  <si>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</si>
  <si>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</si>
  <si>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</si>
  <si>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</si>
  <si>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</si>
  <si>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</si>
  <si>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</si>
  <si>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</si>
  <si>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</si>
  <si>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</si>
  <si>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</si>
  <si>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</si>
  <si>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</si>
  <si>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</si>
  <si>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</si>
  <si>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</si>
  <si>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</si>
  <si>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</si>
  <si>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</si>
  <si>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</si>
  <si>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</si>
  <si>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</si>
  <si>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</si>
  <si>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</si>
  <si>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</si>
  <si>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</si>
  <si>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</si>
  <si>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</si>
  <si>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</si>
  <si>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</si>
  <si>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</si>
  <si>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</si>
  <si>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</si>
  <si>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</si>
  <si>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</si>
  <si>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</si>
  <si>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</si>
  <si>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</si>
  <si>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</si>
  <si>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</si>
  <si>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</si>
  <si>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</si>
  <si>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</si>
  <si>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</si>
  <si>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</si>
  <si>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</si>
  <si>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</si>
  <si>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</si>
  <si>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</si>
  <si>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</si>
  <si>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</si>
  <si>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</si>
  <si>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</si>
  <si>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</si>
  <si>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</si>
  <si>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</si>
  <si>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</si>
  <si>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</si>
  <si>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</si>
  <si>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</si>
  <si>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</si>
  <si>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</si>
  <si>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</si>
  <si>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</si>
  <si>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</si>
  <si>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</si>
  <si>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</si>
  <si>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</si>
  <si>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</si>
  <si>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</si>
  <si>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</si>
  <si>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</si>
  <si>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</si>
  <si>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</si>
  <si>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</si>
  <si>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</si>
  <si>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</si>
  <si>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</si>
  <si>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</si>
  <si>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</si>
  <si>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</si>
  <si>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</si>
  <si>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</si>
  <si>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</si>
  <si>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</si>
  <si>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</si>
  <si>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</si>
  <si>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</si>
  <si>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</si>
  <si>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</si>
  <si>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</si>
  <si>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</si>
  <si>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</si>
  <si>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</si>
  <si>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</si>
  <si>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</si>
  <si>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</si>
  <si>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</si>
  <si>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</si>
  <si>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</si>
  <si>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</si>
  <si>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</si>
  <si>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</si>
  <si>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</si>
  <si>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</si>
  <si>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</si>
  <si>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</si>
  <si>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</si>
  <si>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</si>
  <si>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</si>
  <si>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</si>
  <si>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</si>
  <si>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</si>
  <si>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</si>
  <si>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</si>
  <si>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</si>
  <si>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</si>
  <si>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</si>
  <si>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</si>
  <si>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</si>
  <si>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</si>
  <si>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</si>
  <si>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</si>
  <si>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</si>
  <si>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</si>
  <si>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</si>
  <si>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</si>
  <si>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</si>
  <si>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</si>
  <si>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</si>
  <si>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</si>
  <si>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</si>
  <si>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</si>
  <si>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</si>
  <si>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</si>
  <si>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</si>
  <si>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</si>
  <si>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</si>
  <si>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</si>
  <si>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</si>
  <si>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</si>
  <si>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</si>
  <si>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</si>
  <si>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</si>
  <si>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</si>
  <si>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</si>
  <si>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</si>
  <si>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</si>
  <si>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</si>
  <si>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</si>
  <si>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</si>
  <si>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</si>
  <si>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</si>
  <si>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</si>
  <si>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</si>
  <si>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</si>
  <si>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</si>
  <si>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</si>
  <si>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</si>
  <si>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</si>
  <si>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</si>
  <si>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</si>
  <si>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</si>
  <si>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</si>
  <si>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</si>
  <si>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</si>
  <si>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</si>
  <si>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</si>
  <si>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</si>
  <si>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</si>
  <si>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</si>
  <si>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</si>
  <si>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</si>
  <si>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</si>
  <si>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</si>
  <si>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</si>
  <si>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</si>
  <si>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</si>
  <si>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</si>
  <si>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</si>
  <si>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</si>
  <si>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</si>
  <si>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</si>
  <si>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</si>
  <si>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</si>
  <si>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</si>
  <si>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</si>
  <si>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</si>
  <si>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</si>
  <si>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</si>
  <si>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</si>
  <si>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</si>
  <si>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</si>
  <si>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</si>
  <si>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</si>
  <si>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</si>
  <si>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</si>
  <si>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</si>
  <si>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</si>
  <si>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</si>
  <si>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</si>
  <si>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</si>
  <si>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</si>
  <si>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</si>
  <si>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</si>
  <si>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</si>
  <si>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</si>
  <si>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</si>
  <si>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</si>
  <si>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</si>
  <si>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</si>
  <si>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</si>
  <si>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</si>
  <si>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</si>
  <si>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</si>
  <si>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</si>
  <si>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</si>
  <si>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</si>
  <si>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</si>
  <si>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</si>
  <si>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</si>
  <si>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</si>
  <si>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</si>
  <si>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</si>
  <si>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</si>
  <si>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</si>
  <si>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</si>
  <si>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</si>
  <si>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</si>
  <si>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</si>
  <si>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</si>
  <si>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</si>
  <si>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</si>
  <si>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</si>
  <si>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</si>
  <si>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</si>
  <si>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</si>
  <si>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</si>
  <si>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</si>
  <si>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</si>
  <si>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</si>
  <si>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</si>
  <si>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</si>
  <si>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</si>
  <si>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</si>
  <si>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</si>
  <si>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</si>
  <si>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</si>
  <si>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</si>
  <si>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</si>
  <si>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</si>
  <si>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</si>
  <si>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</si>
  <si>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</si>
  <si>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</si>
  <si>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</si>
  <si>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</si>
  <si>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</si>
  <si>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</si>
  <si>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</si>
  <si>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</si>
  <si>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</si>
  <si>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</si>
  <si>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</si>
  <si>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</si>
  <si>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</si>
  <si>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</si>
  <si>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</si>
  <si>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</si>
  <si>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</si>
  <si>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</si>
  <si>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</si>
  <si>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</si>
  <si>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</si>
  <si>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</si>
  <si>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</si>
  <si>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</si>
  <si>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</si>
  <si>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</si>
  <si>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</si>
  <si>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</si>
  <si>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</si>
  <si>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</si>
  <si>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</si>
  <si>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</si>
  <si>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</si>
  <si>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</si>
  <si>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</si>
  <si>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</si>
  <si>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</si>
  <si>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</si>
  <si>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</si>
  <si>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</si>
  <si>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</si>
  <si>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</si>
  <si>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</si>
  <si>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</si>
  <si>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</si>
  <si>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</si>
  <si>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</si>
  <si>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</si>
  <si>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</si>
  <si>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</si>
  <si>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</si>
  <si>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</si>
  <si>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</si>
  <si>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</si>
  <si>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</si>
  <si>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</si>
  <si>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</si>
  <si>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</si>
  <si>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</si>
  <si>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</si>
  <si>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</si>
  <si>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</si>
  <si>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</si>
  <si>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</si>
  <si>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</si>
  <si>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</si>
  <si>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</si>
  <si>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</si>
  <si>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</si>
  <si>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</si>
  <si>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</si>
  <si>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</si>
  <si>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</si>
  <si>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</si>
  <si>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</si>
  <si>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</si>
  <si>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</si>
  <si>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</si>
  <si>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</si>
  <si>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</si>
  <si>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</si>
  <si>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</si>
  <si>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</si>
  <si>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</si>
  <si>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</si>
  <si>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</si>
  <si>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</si>
  <si>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</si>
  <si>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</si>
  <si>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</si>
  <si>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</si>
  <si>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</si>
  <si>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</si>
  <si>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</si>
  <si>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</si>
  <si>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</si>
  <si>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</si>
  <si>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</si>
  <si>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</si>
  <si>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</si>
  <si>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</si>
  <si>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</si>
  <si>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</si>
  <si>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</si>
  <si>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</si>
  <si>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</si>
  <si>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</si>
  <si>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</si>
  <si>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</si>
  <si>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</si>
  <si>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</si>
  <si>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</si>
  <si>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</si>
  <si>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</si>
  <si>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</si>
  <si>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</si>
  <si>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</si>
  <si>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</si>
  <si>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</si>
  <si>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</si>
  <si>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</si>
  <si>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</si>
  <si>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</si>
  <si>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</si>
  <si>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</si>
  <si>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</si>
  <si>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</si>
  <si>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</si>
  <si>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</si>
  <si>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</si>
  <si>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</si>
  <si>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</si>
  <si>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</si>
  <si>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</si>
  <si>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</si>
  <si>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</si>
  <si>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</si>
  <si>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</si>
  <si>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</si>
  <si>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</si>
  <si>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</si>
  <si>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</si>
  <si>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</si>
  <si>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</si>
  <si>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</si>
  <si>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</si>
  <si>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</si>
  <si>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</si>
  <si>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</si>
  <si>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</si>
  <si>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</si>
  <si>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</si>
  <si>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</si>
  <si>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</si>
  <si>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</si>
  <si>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</si>
  <si>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</si>
  <si>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</si>
  <si>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</si>
  <si>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</si>
  <si>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</si>
  <si>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</si>
  <si>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</si>
  <si>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</si>
  <si>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</si>
  <si>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</si>
  <si>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</si>
  <si>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</si>
  <si>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</si>
  <si>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</si>
  <si>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</si>
  <si>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</si>
  <si>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</si>
  <si>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</si>
  <si>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</si>
  <si>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</si>
  <si>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</si>
  <si>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</si>
  <si>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</si>
  <si>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</si>
  <si>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</si>
  <si>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</si>
  <si>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</si>
  <si>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</si>
  <si>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</si>
  <si>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</si>
  <si>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</si>
  <si>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</si>
  <si>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</si>
  <si>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</si>
  <si>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</si>
  <si>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</si>
  <si>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</si>
  <si>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</si>
  <si>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</si>
  <si>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</si>
  <si>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</si>
  <si>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</si>
  <si>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</si>
  <si>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</si>
  <si>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</si>
  <si>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</si>
  <si>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</si>
  <si>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</si>
  <si>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</si>
  <si>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</si>
  <si>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</si>
  <si>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</si>
  <si>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</si>
  <si>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</si>
  <si>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</si>
  <si>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</si>
  <si>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</si>
  <si>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</si>
  <si>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</si>
  <si>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</si>
  <si>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</si>
  <si>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</si>
  <si>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</si>
  <si>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</si>
  <si>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</si>
  <si>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</si>
  <si>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</si>
  <si>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</si>
  <si>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</si>
  <si>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</si>
  <si>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</si>
  <si>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</si>
  <si>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</si>
  <si>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</si>
  <si>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</si>
  <si>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</si>
  <si>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</si>
  <si>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</si>
  <si>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</si>
  <si>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</si>
  <si>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</si>
  <si>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</si>
  <si>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</si>
  <si>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</si>
  <si>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</si>
  <si>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</si>
  <si>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</si>
  <si>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</si>
  <si>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</si>
  <si>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</si>
  <si>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</si>
  <si>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</si>
  <si>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</si>
  <si>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</si>
  <si>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</si>
  <si>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</si>
  <si>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</si>
  <si>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</si>
  <si>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</si>
  <si>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</si>
  <si>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</si>
  <si>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</si>
  <si>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</si>
  <si>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</si>
  <si>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</si>
  <si>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</si>
  <si>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</si>
  <si>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</si>
  <si>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</si>
  <si>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</si>
  <si>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</si>
  <si>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</si>
  <si>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</si>
  <si>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</si>
  <si>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</si>
  <si>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</si>
  <si>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</si>
  <si>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</si>
  <si>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</si>
  <si>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</si>
  <si>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</si>
  <si>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</si>
  <si>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</si>
  <si>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</si>
  <si>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</si>
  <si>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</si>
  <si>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</si>
  <si>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</si>
  <si>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</si>
  <si>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</si>
  <si>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</si>
  <si>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</si>
  <si>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</si>
  <si>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</si>
  <si>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</si>
  <si>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</si>
  <si>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</si>
  <si>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</si>
  <si>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</si>
  <si>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</si>
  <si>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</si>
  <si>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</si>
  <si>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</si>
  <si>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</si>
  <si>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</si>
  <si>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</si>
  <si>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</si>
  <si>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</si>
  <si>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</si>
  <si>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</si>
  <si>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</si>
  <si>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</si>
  <si>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</si>
  <si>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</si>
  <si>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</si>
  <si>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</si>
  <si>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</si>
  <si>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</si>
  <si>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</si>
  <si>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</si>
  <si>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</si>
  <si>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</si>
  <si>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</si>
  <si>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</si>
  <si>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</si>
  <si>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</si>
  <si>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</si>
  <si>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</si>
  <si>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</si>
  <si>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</si>
  <si>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</si>
  <si>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</si>
  <si>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</si>
  <si>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</si>
  <si>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</si>
  <si>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</si>
  <si>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</si>
  <si>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</si>
  <si>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</si>
  <si>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</si>
  <si>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</si>
  <si>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</si>
  <si>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</si>
  <si>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</si>
  <si>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</si>
  <si>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</si>
  <si>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</si>
  <si>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</si>
  <si>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</si>
  <si>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</si>
  <si>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</si>
  <si>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</si>
  <si>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</si>
  <si>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</si>
  <si>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</si>
  <si>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</si>
  <si>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</si>
  <si>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</si>
  <si>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</si>
  <si>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</si>
  <si>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</si>
  <si>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</si>
  <si>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</si>
  <si>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</si>
  <si>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</si>
  <si>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</si>
  <si>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</si>
  <si>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</si>
  <si>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</si>
  <si>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</si>
  <si>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</si>
  <si>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</si>
  <si>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</si>
  <si>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</si>
  <si>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</si>
  <si>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</si>
  <si>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</si>
  <si>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</si>
  <si>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</si>
  <si>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</si>
  <si>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</si>
  <si>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</si>
  <si>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</si>
  <si>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</si>
  <si>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</si>
  <si>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</si>
  <si>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</si>
  <si>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</si>
  <si>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</si>
  <si>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</si>
  <si>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</si>
  <si>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</si>
  <si>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</si>
  <si>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</si>
  <si>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</si>
  <si>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</si>
  <si>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</si>
  <si>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</si>
  <si>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</si>
  <si>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</si>
  <si>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</si>
  <si>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</si>
  <si>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</si>
  <si>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</si>
  <si>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</si>
  <si>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</si>
  <si>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</si>
  <si>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</si>
  <si>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</si>
  <si>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</si>
  <si>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</si>
  <si>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</si>
  <si>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</si>
  <si>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</si>
  <si>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</si>
  <si>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</si>
  <si>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</si>
  <si>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</si>
  <si>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</si>
  <si>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</si>
  <si>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</si>
  <si>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</si>
  <si>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</si>
  <si>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</si>
  <si>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</si>
  <si>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</si>
  <si>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</si>
  <si>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</si>
  <si>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</si>
  <si>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</si>
  <si>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</si>
  <si>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</si>
  <si>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</si>
  <si>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</si>
  <si>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</si>
  <si>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</si>
  <si>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</si>
  <si>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</si>
  <si>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</si>
  <si>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</si>
  <si>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</si>
  <si>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</si>
  <si>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</si>
  <si>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</si>
  <si>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</si>
  <si>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</si>
  <si>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</si>
  <si>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</si>
  <si>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</si>
  <si>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</si>
  <si>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</si>
  <si>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</si>
  <si>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</si>
  <si>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</si>
  <si>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</si>
  <si>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</si>
  <si>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</si>
  <si>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</si>
  <si>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</si>
  <si>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</si>
  <si>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</si>
  <si>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</si>
  <si>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</si>
  <si>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</si>
  <si>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</si>
  <si>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</si>
  <si>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</si>
  <si>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</si>
  <si>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</si>
  <si>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</si>
  <si>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</si>
  <si>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</si>
  <si>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</si>
  <si>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</si>
  <si>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</si>
  <si>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</si>
  <si>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</si>
  <si>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</si>
  <si>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</si>
  <si>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</si>
  <si>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</si>
  <si>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</si>
  <si>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</si>
  <si>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</si>
  <si>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</si>
  <si>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</si>
  <si>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</si>
  <si>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</si>
  <si>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</si>
  <si>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</si>
  <si>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</si>
  <si>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</si>
  <si>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</si>
  <si>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</si>
  <si>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</si>
  <si>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</si>
  <si>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</si>
  <si>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</si>
  <si>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</si>
  <si>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</si>
  <si>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</si>
  <si>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</si>
  <si>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</si>
  <si>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</si>
  <si>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</si>
  <si>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</si>
  <si>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</si>
  <si>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</si>
  <si>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</si>
  <si>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</si>
  <si>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</si>
  <si>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</si>
  <si>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</si>
  <si>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</si>
  <si>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</si>
  <si>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</si>
  <si>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</si>
  <si>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</si>
  <si>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</si>
  <si>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</si>
  <si>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</si>
  <si>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</si>
  <si>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</si>
  <si>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</si>
  <si>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</si>
  <si>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</si>
  <si>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</si>
  <si>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</si>
  <si>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</si>
  <si>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</si>
  <si>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</si>
  <si>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</si>
  <si>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</si>
  <si>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</si>
  <si>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</si>
  <si>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</si>
  <si>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</si>
  <si>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</si>
  <si>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</si>
  <si>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</si>
  <si>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</si>
  <si>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</si>
  <si>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</si>
  <si>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</si>
  <si>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</si>
  <si>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</si>
  <si>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</si>
  <si>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</si>
  <si>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</si>
  <si>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</si>
  <si>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</si>
  <si>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</si>
  <si>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</si>
  <si>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</si>
  <si>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</si>
  <si>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</si>
  <si>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</si>
  <si>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</si>
  <si>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</si>
  <si>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</si>
  <si>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</si>
  <si>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</si>
  <si>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</si>
  <si>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</si>
  <si>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</si>
  <si>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</si>
  <si>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</si>
  <si>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</si>
  <si>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</si>
  <si>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</si>
  <si>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</si>
  <si>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</si>
  <si>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</si>
  <si>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</si>
  <si>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</si>
  <si>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</si>
  <si>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</si>
  <si>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</si>
  <si>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</si>
  <si>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</si>
  <si>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</si>
  <si>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</si>
  <si>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</si>
  <si>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</si>
  <si>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</si>
  <si>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</si>
  <si>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</si>
  <si>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</si>
  <si>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</si>
  <si>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</si>
  <si>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</si>
  <si>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</si>
  <si>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</si>
  <si>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</si>
  <si>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</si>
  <si>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</si>
  <si>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</si>
  <si>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</si>
  <si>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</si>
  <si>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</si>
  <si>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</si>
  <si>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</si>
  <si>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</si>
  <si>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</si>
  <si>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</si>
  <si>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</si>
  <si>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</si>
  <si>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</si>
  <si>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</si>
  <si>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</si>
  <si>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</si>
  <si>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</si>
  <si>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</si>
  <si>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</si>
  <si>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</si>
  <si>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</si>
  <si>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</si>
  <si>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</si>
  <si>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</si>
  <si>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</si>
  <si>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</si>
  <si>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</si>
  <si>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</si>
  <si>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</si>
  <si>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</si>
  <si>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</si>
  <si>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</si>
  <si>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</si>
  <si>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</si>
  <si>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</si>
  <si>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</si>
  <si>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</si>
  <si>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</si>
  <si>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</si>
  <si>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</si>
  <si>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</si>
  <si>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</si>
  <si>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</si>
  <si>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</si>
  <si>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</si>
  <si>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</si>
  <si>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</si>
  <si>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</si>
  <si>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</si>
  <si>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</si>
  <si>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</si>
  <si>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</si>
  <si>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</si>
  <si>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</si>
  <si>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</si>
  <si>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</si>
  <si>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</si>
  <si>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</si>
  <si>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</si>
  <si>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</si>
  <si>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</si>
  <si>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</si>
  <si>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</si>
  <si>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</si>
  <si>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</si>
  <si>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</si>
  <si>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</si>
  <si>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</si>
  <si>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</si>
  <si>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</si>
  <si>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</si>
  <si>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</si>
  <si>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</si>
  <si>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</si>
  <si>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</si>
  <si>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</si>
  <si>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</si>
  <si>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</si>
  <si>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</si>
  <si>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</si>
  <si>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</si>
  <si>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</si>
  <si>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</si>
  <si>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</si>
  <si>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</si>
  <si>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</si>
  <si>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</si>
  <si>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</si>
  <si>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</si>
  <si>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</si>
  <si>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</si>
  <si>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</si>
  <si>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</si>
  <si>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</si>
  <si>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</si>
  <si>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</si>
  <si>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</si>
  <si>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</si>
  <si>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</si>
  <si>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</si>
  <si>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</si>
  <si>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</si>
  <si>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</si>
  <si>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</si>
  <si>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</si>
  <si>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</si>
  <si>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</si>
  <si>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</si>
  <si>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</si>
  <si>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</si>
  <si>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</si>
  <si>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</si>
  <si>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</si>
  <si>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</si>
  <si>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</si>
  <si>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</si>
  <si>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</si>
  <si>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</si>
  <si>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</si>
  <si>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</si>
  <si>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</si>
  <si>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</si>
  <si>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</si>
  <si>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</si>
  <si>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</si>
  <si>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</si>
  <si>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</si>
  <si>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</si>
  <si>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</si>
  <si>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</si>
  <si>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</si>
  <si>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</si>
  <si>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</si>
  <si>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</si>
  <si>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</si>
  <si>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</si>
  <si>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</si>
  <si>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</si>
  <si>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</si>
  <si>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</si>
  <si>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</si>
  <si>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</si>
  <si>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</si>
  <si>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</si>
  <si>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</si>
  <si>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</si>
  <si>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</si>
  <si>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</si>
  <si>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</si>
  <si>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</si>
  <si>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</si>
  <si>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</si>
  <si>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</si>
  <si>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</si>
  <si>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</si>
  <si>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</si>
  <si>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</si>
  <si>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</si>
  <si>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</si>
  <si>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</si>
  <si>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</si>
  <si>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</si>
  <si>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</si>
  <si>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</si>
  <si>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</si>
  <si>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</si>
  <si>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</si>
  <si>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</si>
  <si>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</si>
  <si>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</si>
  <si>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</si>
  <si>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</si>
  <si>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</si>
  <si>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</si>
  <si>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</si>
  <si>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</si>
  <si>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</si>
  <si>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</si>
  <si>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</si>
  <si>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</si>
  <si>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</si>
  <si>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</si>
  <si>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</si>
  <si>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</si>
  <si>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</si>
  <si>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</si>
  <si>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</si>
  <si>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</si>
  <si>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</si>
  <si>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</si>
  <si>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</si>
  <si>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</si>
  <si>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</si>
  <si>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</si>
  <si>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</si>
  <si>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</si>
  <si>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</si>
  <si>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</si>
  <si>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</si>
  <si>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</si>
  <si>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</si>
  <si>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</si>
  <si>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</si>
  <si>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</si>
  <si>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</si>
  <si>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</si>
  <si>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</si>
  <si>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</si>
  <si>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</si>
  <si>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</si>
  <si>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</si>
  <si>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</si>
  <si>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</si>
  <si>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</si>
  <si>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</si>
  <si>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</si>
  <si>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</si>
  <si>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</si>
  <si>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</si>
  <si>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</si>
  <si>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</si>
  <si>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</si>
  <si>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</si>
  <si>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</si>
  <si>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</si>
  <si>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</si>
  <si>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</si>
  <si>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</si>
  <si>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</si>
  <si>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</si>
  <si>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</si>
  <si>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</si>
  <si>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</si>
  <si>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</si>
  <si>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</si>
  <si>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</si>
  <si>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</si>
  <si>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</si>
  <si>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</si>
  <si>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</si>
  <si>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</si>
  <si>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</si>
  <si>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</si>
  <si>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</si>
  <si>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</si>
  <si>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</si>
  <si>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</si>
  <si>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</si>
  <si>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</si>
  <si>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</si>
  <si>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</si>
  <si>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</si>
  <si>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</si>
  <si>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</si>
  <si>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</si>
  <si>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</si>
  <si>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</si>
  <si>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</si>
  <si>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</si>
  <si>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</si>
  <si>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</si>
  <si>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</si>
  <si>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</si>
  <si>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</si>
  <si>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</si>
  <si>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</si>
  <si>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</si>
  <si>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</si>
  <si>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</si>
  <si>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</si>
  <si>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</si>
  <si>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</si>
  <si>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</si>
  <si>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</si>
  <si>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</si>
  <si>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</si>
  <si>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</si>
  <si>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</si>
  <si>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</si>
  <si>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</si>
  <si>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</si>
  <si>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</si>
  <si>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</si>
  <si>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</si>
  <si>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</si>
  <si>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</si>
  <si>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</si>
  <si>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</si>
  <si>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</si>
  <si>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</si>
  <si>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</si>
  <si>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</si>
  <si>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</si>
  <si>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</si>
  <si>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</si>
  <si>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</si>
  <si>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</si>
  <si>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</si>
  <si>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</si>
  <si>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</si>
  <si>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</si>
  <si>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</si>
  <si>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</si>
  <si>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</si>
  <si>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</si>
  <si>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</si>
  <si>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</si>
  <si>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</si>
  <si>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</si>
  <si>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</si>
  <si>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</si>
  <si>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</si>
  <si>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</si>
  <si>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</si>
  <si>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</si>
  <si>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</si>
  <si>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</si>
  <si>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</si>
  <si>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</si>
  <si>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</si>
  <si>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</si>
  <si>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</si>
  <si>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</si>
  <si>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</si>
  <si>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</si>
  <si>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</si>
  <si>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</si>
  <si>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</si>
  <si>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</si>
  <si>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</si>
  <si>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</si>
  <si>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</si>
  <si>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</si>
  <si>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</si>
  <si>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</si>
  <si>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</si>
  <si>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</si>
  <si>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</si>
  <si>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</si>
  <si>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</si>
  <si>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</si>
  <si>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</si>
  <si>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</si>
  <si>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</si>
  <si>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</si>
  <si>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</si>
  <si>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</si>
  <si>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</si>
  <si>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</si>
  <si>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</si>
  <si>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</si>
  <si>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</si>
  <si>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</si>
  <si>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</si>
  <si>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</si>
  <si>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</si>
  <si>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</si>
  <si>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</si>
  <si>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</si>
  <si>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</si>
  <si>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</si>
  <si>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</si>
  <si>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</si>
  <si>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</si>
  <si>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</si>
  <si>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</si>
  <si>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</si>
  <si>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</si>
  <si>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</si>
  <si>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</si>
  <si>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</si>
  <si>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</si>
  <si>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</si>
  <si>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</si>
  <si>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</si>
  <si>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</si>
  <si>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</si>
  <si>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</si>
  <si>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</si>
  <si>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</si>
  <si>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</si>
  <si>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</si>
  <si>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</si>
  <si>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</si>
  <si>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</si>
  <si>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</si>
  <si>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</si>
  <si>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</si>
  <si>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</si>
  <si>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</si>
  <si>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</si>
  <si>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</si>
  <si>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</si>
  <si>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</si>
  <si>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</si>
  <si>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</si>
  <si>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</si>
  <si>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</si>
  <si>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</si>
  <si>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</si>
  <si>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</si>
  <si>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</si>
  <si>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</si>
  <si>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</si>
  <si>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</si>
  <si>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</si>
  <si>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</si>
  <si>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</si>
  <si>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</si>
  <si>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</si>
  <si>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</si>
  <si>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</si>
  <si>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</si>
  <si>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</si>
  <si>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</si>
  <si>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</si>
  <si>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</si>
  <si>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</si>
  <si>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</si>
  <si>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</si>
  <si>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</si>
  <si>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</si>
  <si>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</si>
  <si>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</si>
  <si>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</si>
  <si>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</si>
  <si>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</si>
  <si>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</si>
  <si>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</si>
  <si>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</si>
  <si>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</si>
  <si>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</si>
  <si>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</si>
  <si>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</si>
  <si>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</si>
  <si>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</si>
  <si>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</si>
  <si>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</si>
  <si>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</si>
  <si>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</si>
  <si>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</si>
  <si>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</si>
  <si>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</si>
  <si>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</si>
  <si>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</si>
  <si>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</si>
  <si>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</si>
  <si>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</si>
  <si>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</si>
  <si>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</si>
  <si>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</si>
  <si>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</si>
  <si>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</si>
  <si>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</si>
  <si>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</si>
  <si>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</si>
  <si>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</si>
  <si>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</si>
  <si>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</si>
  <si>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</si>
  <si>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</si>
  <si>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</si>
  <si>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</si>
  <si>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</si>
  <si>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</si>
  <si>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</si>
  <si>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</si>
  <si>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</si>
  <si>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</si>
  <si>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</si>
  <si>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</si>
  <si>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</si>
  <si>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</si>
  <si>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</si>
  <si>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</si>
  <si>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</si>
  <si>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</si>
  <si>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</si>
  <si>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</si>
  <si>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</si>
  <si>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</si>
  <si>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</si>
  <si>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</si>
  <si>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</si>
  <si>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</si>
  <si>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</si>
  <si>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</si>
  <si>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</si>
  <si>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</si>
  <si>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</si>
  <si>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</si>
  <si>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</si>
  <si>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</si>
  <si>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</si>
  <si>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</si>
  <si>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</si>
  <si>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</si>
  <si>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</si>
  <si>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</si>
  <si>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</si>
  <si>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</si>
  <si>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</si>
  <si>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</si>
  <si>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</si>
  <si>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</si>
  <si>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</si>
  <si>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</si>
  <si>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</si>
  <si>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</si>
  <si>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</si>
  <si>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</si>
  <si>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</si>
  <si>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</si>
  <si>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</si>
  <si>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</si>
  <si>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</si>
  <si>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</si>
  <si>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</si>
  <si>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</si>
  <si>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</si>
  <si>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</si>
  <si>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</si>
  <si>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</si>
  <si>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</si>
  <si>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</si>
  <si>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</si>
  <si>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</si>
  <si>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</si>
  <si>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</si>
  <si>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</si>
  <si>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</si>
  <si>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</si>
  <si>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</si>
  <si>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</si>
  <si>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</si>
  <si>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</si>
  <si>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</si>
  <si>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</si>
  <si>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</si>
  <si>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</si>
  <si>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</si>
  <si>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</si>
  <si>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</si>
  <si>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</si>
  <si>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</si>
  <si>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</si>
  <si>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</si>
  <si>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</si>
  <si>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</si>
  <si>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</si>
  <si>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</si>
  <si>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</si>
  <si>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</si>
  <si>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</si>
  <si>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</si>
  <si>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</si>
  <si>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</si>
  <si>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</si>
  <si>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</si>
  <si>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</si>
  <si>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</si>
  <si>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</si>
  <si>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</si>
  <si>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</si>
  <si>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</si>
  <si>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</si>
  <si>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</si>
  <si>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</si>
  <si>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</si>
  <si>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</si>
  <si>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</si>
  <si>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</si>
  <si>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</si>
  <si>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</si>
  <si>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</si>
  <si>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</si>
  <si>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</si>
  <si>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</si>
  <si>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</si>
  <si>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</si>
  <si>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</si>
  <si>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</si>
  <si>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</si>
  <si>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</si>
  <si>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</si>
  <si>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</si>
  <si>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</si>
  <si>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</si>
  <si>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</si>
  <si>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</si>
  <si>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</si>
  <si>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</si>
  <si>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</si>
  <si>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</si>
  <si>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</si>
  <si>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</si>
  <si>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</si>
  <si>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</si>
  <si>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</si>
  <si>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</si>
  <si>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</si>
  <si>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</si>
  <si>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</si>
  <si>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</si>
  <si>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</si>
  <si>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</si>
  <si>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</si>
  <si>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</si>
  <si>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</si>
  <si>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</si>
  <si>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</si>
  <si>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</si>
  <si>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</si>
  <si>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</si>
  <si>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</si>
  <si>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</si>
  <si>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</si>
  <si>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</si>
  <si>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</si>
  <si>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</si>
  <si>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</si>
  <si>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</si>
  <si>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</si>
  <si>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</si>
  <si>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</si>
  <si>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</si>
  <si>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</si>
  <si>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</si>
  <si>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</si>
  <si>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</si>
  <si>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</si>
  <si>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</si>
  <si>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</si>
  <si>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</si>
  <si>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</si>
  <si>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</si>
  <si>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</si>
  <si>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</si>
  <si>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</si>
  <si>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</si>
  <si>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</si>
  <si>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</si>
  <si>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</si>
  <si>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</si>
  <si>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</si>
  <si>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</si>
  <si>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</si>
  <si>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</si>
  <si>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</si>
  <si>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</si>
  <si>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</si>
  <si>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</si>
  <si>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</si>
  <si>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</si>
  <si>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</si>
  <si>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</si>
  <si>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</si>
  <si>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</si>
  <si>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</si>
  <si>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</si>
  <si>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</si>
  <si>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</si>
  <si>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</si>
  <si>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</si>
  <si>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</si>
  <si>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</si>
  <si>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</si>
  <si>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</si>
  <si>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</si>
  <si>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</si>
  <si>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</si>
  <si>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</si>
  <si>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</si>
  <si>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</si>
  <si>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</si>
  <si>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</si>
  <si>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</si>
  <si>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</si>
  <si>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</si>
  <si>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</si>
  <si>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</si>
  <si>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</si>
  <si>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</si>
  <si>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</si>
  <si>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</si>
  <si>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</si>
  <si>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</si>
  <si>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</si>
  <si>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</si>
  <si>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</si>
  <si>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</si>
  <si>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</si>
  <si>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</si>
  <si>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</si>
  <si>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</si>
  <si>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</si>
  <si>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</si>
  <si>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</si>
  <si>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</si>
  <si>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</si>
  <si>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</si>
  <si>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</si>
  <si>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</si>
  <si>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</si>
  <si>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</si>
  <si>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</si>
  <si>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</si>
  <si>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</si>
  <si>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</si>
  <si>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</si>
  <si>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</si>
  <si>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</si>
  <si>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</si>
  <si>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</si>
  <si>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</si>
  <si>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</si>
  <si>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</si>
  <si>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</si>
  <si>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</si>
  <si>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</si>
  <si>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</si>
  <si>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</si>
  <si>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</si>
  <si>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</si>
  <si>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</si>
  <si>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</si>
  <si>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</si>
  <si>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</si>
  <si>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</si>
  <si>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</si>
  <si>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</si>
  <si>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</si>
  <si>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</si>
  <si>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</si>
  <si>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</si>
  <si>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</si>
  <si>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</si>
  <si>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</si>
  <si>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</si>
  <si>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</si>
  <si>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</si>
  <si>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</si>
  <si>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</si>
  <si>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</si>
  <si>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</si>
  <si>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</si>
  <si>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</si>
  <si>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</si>
  <si>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</si>
  <si>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</si>
  <si>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</si>
  <si>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</si>
  <si>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</si>
  <si>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</si>
  <si>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</si>
  <si>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</si>
  <si>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</si>
  <si>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</si>
  <si>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</si>
  <si>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</si>
  <si>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</si>
  <si>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</si>
  <si>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</si>
  <si>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</si>
  <si>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</si>
  <si>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</si>
  <si>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</si>
  <si>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</si>
  <si>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</si>
  <si>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</si>
  <si>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</si>
  <si>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</si>
  <si>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</si>
  <si>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</si>
  <si>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</si>
  <si>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</si>
  <si>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</si>
  <si>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</si>
  <si>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</si>
  <si>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</si>
  <si>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</si>
  <si>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</si>
  <si>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</si>
  <si>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</si>
  <si>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</si>
  <si>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</si>
  <si>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</si>
  <si>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</si>
  <si>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</si>
  <si>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</si>
  <si>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</si>
  <si>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</si>
  <si>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</si>
  <si>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</si>
  <si>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</si>
  <si>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</si>
  <si>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</si>
  <si>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</si>
  <si>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</si>
  <si>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</si>
  <si>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</si>
  <si>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</si>
  <si>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</si>
  <si>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</si>
  <si>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</si>
  <si>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</si>
  <si>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</si>
  <si>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</si>
  <si>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</si>
  <si>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</si>
  <si>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</si>
  <si>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</si>
  <si>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</si>
  <si>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</si>
  <si>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</si>
  <si>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</si>
  <si>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</si>
  <si>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</si>
  <si>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</si>
  <si>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</si>
  <si>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</si>
  <si>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</si>
  <si>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</si>
  <si>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</si>
  <si>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</si>
  <si>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</si>
  <si>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</si>
  <si>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</si>
  <si>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</si>
  <si>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</si>
  <si>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</si>
  <si>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</si>
  <si>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</si>
  <si>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</si>
  <si>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</si>
  <si>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</si>
  <si>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</si>
  <si>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</si>
  <si>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</si>
  <si>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</si>
  <si>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</si>
  <si>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</si>
  <si>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</si>
  <si>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</si>
  <si>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</si>
  <si>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</si>
  <si>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</si>
  <si>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</si>
  <si>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</si>
  <si>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</si>
  <si>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</si>
  <si>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</si>
  <si>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</si>
  <si>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</si>
  <si>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</si>
  <si>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</si>
  <si>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</si>
  <si>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</si>
  <si>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</si>
  <si>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</si>
  <si>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</si>
  <si>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</si>
  <si>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</si>
  <si>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</si>
  <si>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</si>
  <si>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</si>
  <si>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</si>
  <si>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</si>
  <si>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</si>
  <si>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</si>
  <si>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</si>
  <si>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</si>
  <si>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</si>
  <si>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</si>
  <si>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</si>
  <si>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</si>
  <si>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</si>
  <si>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</si>
  <si>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</si>
  <si>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</si>
  <si>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</si>
  <si>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</si>
  <si>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</si>
  <si>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</si>
  <si>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</si>
  <si>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</si>
  <si>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</si>
  <si>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</si>
  <si>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</si>
  <si>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</si>
  <si>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</si>
  <si>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</si>
  <si>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</si>
  <si>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</si>
  <si>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</si>
  <si>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</si>
  <si>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</si>
  <si>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</si>
  <si>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</si>
  <si>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</si>
  <si>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</si>
  <si>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</si>
  <si>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</si>
  <si>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</si>
  <si>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</si>
  <si>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</si>
  <si>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</si>
  <si>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</si>
  <si>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</si>
  <si>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</si>
  <si>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</si>
  <si>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</si>
  <si>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</si>
  <si>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</si>
  <si>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</si>
  <si>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</si>
  <si>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</si>
  <si>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</si>
  <si>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</si>
  <si>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</si>
  <si>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</si>
  <si>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</si>
  <si>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</si>
  <si>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</si>
  <si>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</si>
  <si>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</si>
  <si>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</si>
  <si>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</si>
  <si>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</si>
  <si>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</si>
  <si>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</si>
  <si>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</si>
  <si>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</si>
  <si>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</si>
  <si>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</si>
  <si>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</si>
  <si>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</si>
  <si>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</si>
  <si>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</si>
  <si>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</si>
  <si>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</si>
  <si>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</si>
  <si>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</si>
  <si>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</si>
  <si>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</si>
  <si>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</si>
  <si>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</si>
  <si>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</si>
  <si>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</si>
  <si>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</si>
  <si>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</si>
  <si>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</si>
  <si>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</si>
  <si>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</si>
  <si>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</si>
  <si>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</si>
  <si>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</si>
  <si>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</si>
  <si>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</si>
  <si>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</si>
  <si>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</si>
  <si>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</si>
  <si>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</si>
  <si>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</si>
  <si>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</si>
  <si>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</si>
  <si>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</si>
  <si>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</si>
  <si>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</si>
  <si>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</si>
  <si>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</si>
  <si>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</si>
  <si>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</si>
  <si>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</si>
  <si>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</si>
  <si>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</si>
  <si>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</si>
  <si>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</si>
  <si>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</si>
  <si>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</si>
  <si>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</si>
  <si>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</si>
  <si>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</si>
  <si>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</si>
  <si>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</si>
  <si>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</si>
  <si>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</si>
  <si>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</si>
  <si>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</si>
  <si>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</si>
  <si>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</si>
  <si>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</si>
  <si>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</si>
  <si>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</si>
  <si>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</si>
  <si>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</si>
  <si>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</si>
  <si>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</si>
  <si>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</si>
  <si>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</si>
  <si>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</si>
  <si>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</si>
  <si>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</si>
  <si>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</si>
  <si>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</si>
  <si>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</si>
  <si>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</si>
  <si>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</si>
  <si>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</si>
  <si>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</si>
  <si>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</si>
  <si>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</si>
  <si>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</si>
  <si>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</si>
  <si>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</si>
  <si>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</si>
  <si>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</si>
  <si>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</si>
  <si>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</si>
  <si>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</si>
  <si>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</si>
  <si>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</si>
  <si>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</si>
  <si>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</si>
  <si>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</si>
  <si>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</si>
  <si>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</si>
  <si>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</si>
  <si>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</si>
  <si>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</si>
  <si>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</si>
  <si>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</si>
  <si>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</si>
  <si>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</si>
  <si>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</si>
  <si>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</si>
  <si>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</si>
  <si>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</si>
  <si>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</si>
  <si>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</si>
  <si>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</si>
  <si>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</si>
  <si>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</si>
  <si>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</si>
  <si>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</si>
  <si>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</si>
  <si>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</si>
  <si>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</si>
  <si>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</si>
  <si>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</si>
  <si>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</si>
  <si>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</si>
  <si>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</si>
  <si>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</si>
  <si>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</si>
  <si>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</si>
  <si>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</si>
  <si>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</si>
  <si>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</si>
  <si>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</si>
  <si>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</si>
  <si>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</si>
  <si>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</si>
  <si>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</si>
  <si>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</si>
  <si>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</si>
  <si>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</si>
  <si>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</si>
  <si>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</si>
  <si>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</si>
  <si>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</si>
  <si>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</si>
  <si>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</si>
  <si>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</si>
  <si>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</si>
  <si>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</si>
  <si>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</si>
  <si>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</si>
  <si>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</si>
  <si>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</si>
  <si>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</si>
  <si>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</si>
  <si>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</si>
  <si>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</si>
  <si>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</si>
  <si>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</si>
  <si>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</si>
  <si>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</si>
  <si>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</si>
  <si>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</si>
  <si>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</si>
  <si>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</si>
  <si>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</si>
  <si>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</si>
  <si>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</si>
  <si>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</si>
  <si>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</si>
  <si>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</si>
  <si>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</si>
  <si>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</si>
  <si>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</si>
  <si>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</si>
  <si>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</si>
  <si>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</si>
  <si>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</si>
  <si>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</si>
  <si>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</si>
  <si>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</si>
  <si>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</si>
  <si>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</si>
  <si>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</si>
  <si>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</si>
  <si>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</si>
  <si>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</si>
  <si>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</si>
  <si>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</si>
  <si>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</si>
  <si>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</si>
  <si>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</si>
  <si>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</si>
  <si>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</si>
  <si>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</si>
  <si>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</si>
  <si>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</si>
  <si>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</si>
  <si>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</si>
  <si>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</si>
  <si>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</si>
  <si>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</si>
  <si>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</si>
  <si>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</si>
  <si>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</si>
  <si>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</si>
  <si>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</si>
  <si>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</si>
  <si>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</si>
  <si>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</si>
  <si>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</si>
  <si>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</si>
  <si>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</si>
  <si>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</si>
  <si>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</si>
  <si>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</si>
  <si>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</si>
  <si>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</si>
  <si>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</si>
  <si>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</si>
  <si>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</si>
  <si>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</si>
  <si>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</si>
  <si>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</si>
  <si>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</si>
  <si>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</si>
  <si>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</si>
  <si>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</si>
  <si>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</si>
  <si>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</si>
  <si>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</si>
  <si>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</si>
  <si>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</si>
  <si>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</si>
  <si>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</si>
  <si>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</si>
  <si>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</si>
  <si>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</si>
  <si>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</si>
  <si>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</si>
  <si>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</si>
  <si>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</si>
  <si>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</si>
  <si>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</si>
  <si>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</si>
  <si>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</si>
  <si>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</si>
  <si>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</si>
  <si>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</si>
  <si>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</si>
  <si>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</si>
  <si>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</si>
  <si>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</si>
  <si>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</si>
  <si>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</si>
  <si>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</si>
  <si>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</si>
  <si>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</si>
  <si>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</si>
  <si>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</si>
  <si>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</si>
  <si>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</si>
  <si>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</si>
  <si>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</si>
  <si>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</si>
  <si>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</si>
  <si>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</si>
  <si>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</si>
  <si>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</si>
  <si>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</si>
  <si>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</si>
  <si>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</si>
  <si>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</si>
  <si>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</si>
  <si>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</si>
  <si>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</si>
  <si>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</si>
  <si>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</si>
  <si>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</si>
  <si>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</si>
  <si>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</si>
  <si>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</si>
  <si>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</si>
  <si>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</si>
  <si>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</si>
  <si>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</si>
  <si>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</si>
  <si>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</si>
  <si>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</si>
  <si>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</si>
  <si>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</si>
  <si>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</si>
  <si>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</si>
  <si>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</si>
  <si>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</si>
  <si>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</si>
  <si>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</si>
  <si>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</si>
  <si>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</si>
  <si>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</si>
  <si>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</si>
  <si>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</si>
  <si>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</si>
  <si>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</si>
  <si>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</si>
  <si>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</si>
  <si>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</si>
  <si>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</si>
  <si>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</si>
  <si>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</si>
  <si>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</si>
  <si>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</si>
  <si>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</si>
  <si>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</si>
  <si>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</si>
  <si>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</si>
  <si>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</si>
  <si>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</si>
  <si>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</si>
  <si>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</si>
  <si>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</si>
  <si>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</si>
  <si>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</si>
  <si>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</si>
  <si>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</si>
  <si>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</si>
  <si>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</si>
  <si>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</si>
  <si>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</si>
  <si>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</si>
  <si>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</si>
  <si>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</si>
  <si>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</si>
  <si>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</si>
  <si>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</si>
  <si>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</si>
  <si>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</si>
  <si>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</si>
  <si>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</si>
  <si>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</si>
  <si>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</si>
  <si>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</si>
  <si>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</si>
  <si>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</si>
  <si>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</si>
  <si>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</si>
  <si>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</si>
  <si>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</si>
  <si>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</si>
  <si>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</si>
  <si>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</si>
  <si>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</si>
  <si>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</si>
  <si>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</si>
  <si>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</si>
  <si>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</si>
  <si>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</si>
  <si>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</si>
  <si>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</si>
  <si>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</si>
  <si>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</si>
  <si>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</si>
  <si>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</si>
  <si>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</si>
  <si>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</si>
  <si>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</si>
  <si>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</si>
  <si>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</si>
  <si>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</si>
  <si>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</si>
  <si>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</si>
  <si>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</si>
  <si>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</si>
  <si>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</si>
  <si>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</si>
  <si>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</si>
  <si>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</si>
  <si>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</si>
  <si>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</si>
  <si>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</si>
  <si>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</si>
  <si>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</si>
  <si>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</si>
  <si>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</si>
  <si>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</si>
  <si>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</si>
  <si>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</si>
  <si>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</si>
  <si>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</si>
  <si>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</si>
  <si>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</si>
  <si>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</si>
  <si>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</si>
  <si>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</si>
  <si>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</si>
  <si>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</si>
  <si>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</si>
  <si>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</si>
  <si>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</si>
  <si>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</si>
  <si>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</si>
  <si>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</si>
  <si>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</si>
  <si>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</si>
  <si>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</si>
  <si>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</si>
  <si>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</si>
  <si>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</si>
  <si>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</si>
  <si>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</si>
  <si>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</si>
  <si>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</si>
  <si>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</si>
  <si>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</si>
  <si>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</si>
  <si>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</si>
  <si>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</si>
  <si>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</si>
  <si>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</si>
  <si>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</si>
  <si>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</si>
  <si>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</si>
  <si>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</si>
  <si>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</si>
  <si>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</si>
  <si>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</si>
  <si>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</si>
  <si>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</si>
  <si>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</si>
  <si>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</si>
  <si>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</si>
  <si>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</si>
  <si>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</si>
  <si>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</si>
  <si>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</si>
  <si>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</si>
  <si>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</si>
  <si>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</si>
  <si>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</si>
  <si>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</si>
  <si>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</si>
  <si>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</si>
  <si>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</si>
  <si>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</si>
  <si>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</si>
  <si>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</si>
  <si>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</si>
  <si>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</si>
  <si>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</si>
  <si>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</si>
  <si>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</si>
  <si>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</si>
  <si>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</si>
  <si>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</si>
  <si>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</si>
  <si>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</si>
  <si>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</si>
  <si>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</si>
  <si>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</si>
  <si>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</si>
  <si>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</si>
  <si>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</si>
  <si>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</si>
  <si>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</si>
  <si>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</si>
  <si>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</si>
  <si>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</si>
  <si>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</si>
  <si>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</si>
  <si>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</si>
  <si>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</si>
  <si>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</si>
  <si>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</si>
  <si>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</si>
  <si>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</si>
  <si>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</si>
  <si>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</si>
  <si>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</si>
  <si>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</si>
  <si>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</si>
  <si>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</si>
  <si>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</si>
  <si>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</si>
  <si>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</si>
  <si>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</si>
  <si>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</si>
  <si>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</si>
  <si>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</si>
  <si>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</si>
  <si>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</si>
  <si>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</si>
  <si>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</si>
  <si>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</si>
  <si>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</si>
  <si>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</si>
  <si>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</si>
  <si>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</si>
  <si>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</si>
  <si>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</si>
  <si>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</si>
  <si>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</si>
  <si>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</si>
  <si>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</si>
  <si>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</si>
  <si>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</si>
  <si>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</si>
  <si>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</si>
  <si>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</si>
  <si>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</si>
  <si>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</si>
  <si>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</si>
  <si>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</si>
  <si>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</si>
  <si>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</si>
  <si>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</si>
  <si>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</si>
  <si>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</si>
  <si>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</si>
  <si>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</si>
  <si>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</si>
  <si>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</si>
  <si>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</si>
  <si>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</si>
  <si>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</si>
  <si>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</si>
  <si>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</si>
  <si>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</si>
  <si>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</si>
  <si>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</si>
  <si>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</si>
  <si>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</si>
  <si>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</si>
  <si>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</si>
  <si>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</si>
  <si>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</si>
  <si>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</si>
  <si>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</si>
  <si>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</si>
  <si>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</si>
  <si>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</si>
  <si>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</si>
  <si>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</si>
  <si>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</si>
  <si>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</si>
  <si>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</si>
  <si>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</si>
  <si>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</si>
  <si>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</si>
  <si>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</si>
  <si>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</si>
  <si>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</si>
  <si>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</si>
  <si>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</si>
  <si>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</si>
  <si>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</si>
  <si>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</si>
  <si>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</si>
  <si>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</si>
  <si>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</si>
  <si>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</si>
  <si>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</si>
  <si>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</si>
  <si>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</si>
  <si>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</si>
  <si>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</si>
  <si>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</si>
  <si>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</si>
  <si>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</si>
  <si>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</si>
  <si>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</si>
  <si>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</si>
  <si>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</si>
  <si>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</si>
  <si>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</si>
  <si>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</si>
  <si>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</si>
  <si>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</si>
  <si>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</si>
  <si>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</si>
  <si>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</si>
  <si>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</si>
  <si>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</si>
  <si>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</si>
  <si>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</si>
  <si>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</si>
  <si>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</si>
  <si>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</si>
  <si>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</si>
  <si>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</si>
  <si>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</si>
  <si>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</si>
  <si>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</si>
  <si>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</si>
  <si>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</si>
  <si>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</si>
  <si>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</si>
  <si>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</si>
  <si>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</si>
  <si>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</si>
  <si>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</si>
  <si>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</si>
  <si>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</si>
  <si>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</si>
  <si>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</si>
  <si>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</si>
  <si>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</si>
  <si>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</si>
  <si>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</si>
  <si>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</si>
  <si>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</si>
  <si>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</si>
  <si>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</si>
  <si>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</si>
  <si>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</si>
  <si>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</si>
  <si>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</si>
  <si>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</si>
  <si>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</si>
  <si>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</si>
  <si>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</si>
  <si>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</si>
  <si>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</si>
  <si>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</si>
  <si>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</si>
  <si>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</si>
  <si>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</si>
  <si>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</si>
  <si>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</si>
  <si>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</si>
  <si>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</si>
  <si>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</si>
  <si>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</si>
  <si>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</si>
  <si>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</si>
  <si>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</si>
  <si>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</si>
  <si>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</si>
  <si>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</si>
  <si>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</si>
  <si>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</si>
  <si>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</si>
  <si>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</si>
  <si>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</si>
  <si>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</si>
  <si>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</si>
  <si>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</si>
  <si>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</si>
  <si>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</si>
  <si>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</si>
  <si>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</si>
  <si>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</si>
  <si>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</si>
  <si>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</si>
  <si>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</si>
  <si>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</si>
  <si>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</si>
  <si>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</si>
  <si>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</si>
  <si>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</si>
  <si>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</si>
  <si>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</si>
  <si>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</si>
  <si>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</si>
  <si>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</si>
  <si>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</si>
  <si>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</si>
  <si>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</si>
  <si>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</si>
  <si>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</si>
  <si>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</si>
  <si>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</si>
  <si>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</si>
  <si>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</si>
  <si>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</si>
  <si>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</si>
  <si>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</si>
  <si>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</si>
  <si>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</si>
  <si>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</si>
  <si>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</si>
  <si>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</si>
  <si>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</si>
  <si>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</si>
  <si>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</si>
  <si>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</si>
  <si>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</si>
  <si>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</si>
  <si>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</si>
  <si>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</si>
  <si>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</si>
  <si>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</si>
  <si>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</si>
  <si>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</si>
  <si>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</si>
  <si>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</si>
  <si>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</si>
  <si>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</si>
  <si>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</si>
  <si>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</si>
  <si>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</si>
  <si>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</si>
  <si>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</si>
  <si>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</si>
  <si>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</si>
  <si>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</si>
  <si>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</si>
  <si>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</si>
  <si>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</si>
  <si>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</si>
  <si>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</si>
  <si>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</si>
  <si>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</si>
  <si>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</si>
  <si>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</si>
  <si>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</si>
  <si>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</si>
  <si>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</si>
  <si>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</si>
  <si>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</si>
  <si>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</si>
  <si>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</si>
  <si>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</si>
  <si>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</si>
  <si>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</si>
  <si>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</si>
  <si>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</si>
  <si>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</si>
  <si>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</si>
  <si>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</si>
  <si>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</si>
  <si>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</si>
  <si>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</si>
  <si>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</si>
  <si>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</si>
  <si>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</si>
  <si>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</si>
  <si>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</si>
  <si>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</si>
  <si>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</si>
  <si>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</si>
  <si>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</si>
  <si>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</si>
  <si>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</si>
  <si>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</si>
  <si>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</si>
  <si>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</si>
  <si>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</si>
  <si>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</si>
  <si>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</si>
  <si>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</si>
  <si>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</si>
  <si>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</si>
  <si>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</si>
  <si>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</si>
  <si>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</si>
  <si>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</si>
  <si>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</si>
  <si>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</si>
  <si>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</si>
  <si>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</si>
  <si>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</si>
  <si>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</si>
  <si>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</si>
  <si>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</si>
  <si>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</si>
  <si>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</si>
  <si>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</si>
  <si>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</si>
  <si>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</si>
  <si>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</si>
  <si>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</si>
  <si>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</si>
  <si>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</si>
  <si>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</si>
  <si>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</si>
  <si>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</si>
  <si>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</si>
  <si>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</si>
  <si>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</si>
  <si>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</si>
  <si>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</si>
  <si>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</si>
  <si>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</si>
  <si>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</si>
  <si>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</si>
  <si>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</si>
  <si>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</si>
  <si>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</si>
  <si>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</si>
  <si>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</si>
  <si>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</si>
  <si>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</si>
  <si>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</si>
  <si>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</si>
  <si>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</si>
  <si>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</si>
  <si>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</si>
  <si>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</si>
  <si>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</si>
  <si>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</si>
  <si>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</si>
  <si>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</si>
  <si>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</si>
  <si>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</si>
  <si>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</si>
  <si>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</si>
  <si>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</si>
  <si>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</si>
  <si>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</si>
  <si>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</si>
  <si>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</si>
  <si>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</si>
  <si>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</si>
  <si>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</si>
  <si>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</si>
  <si>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</si>
  <si>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</si>
  <si>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</si>
  <si>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</si>
  <si>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</si>
  <si>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</si>
  <si>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</si>
  <si>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</si>
  <si>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</si>
  <si>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</si>
  <si>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</si>
  <si>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</si>
  <si>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</si>
  <si>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</si>
  <si>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</si>
  <si>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</si>
  <si>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</si>
  <si>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</si>
  <si>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</si>
  <si>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</si>
  <si>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</si>
  <si>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</si>
  <si>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</si>
  <si>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</si>
  <si>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</si>
  <si>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</si>
  <si>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</si>
  <si>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</si>
  <si>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</si>
  <si>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</si>
  <si>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</si>
  <si>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</si>
  <si>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</si>
  <si>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</si>
  <si>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</si>
  <si>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</si>
  <si>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</si>
  <si>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</si>
  <si>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</si>
  <si>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</si>
  <si>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</si>
  <si>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</si>
  <si>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</si>
  <si>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</si>
  <si>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</si>
  <si>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</si>
  <si>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</si>
  <si>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</si>
  <si>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</si>
  <si>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</si>
  <si>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</si>
  <si>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</si>
  <si>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</si>
  <si>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</si>
  <si>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</si>
  <si>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</si>
  <si>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</si>
  <si>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</si>
  <si>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</si>
  <si>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</si>
  <si>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</si>
  <si>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</si>
  <si>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</si>
  <si>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</si>
  <si>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</si>
  <si>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</si>
  <si>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</si>
  <si>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</si>
  <si>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</si>
  <si>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</si>
  <si>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</si>
  <si>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</si>
  <si>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</si>
  <si>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</si>
  <si>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</si>
  <si>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</si>
  <si>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</si>
  <si>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</si>
  <si>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</si>
  <si>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</si>
  <si>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</si>
  <si>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</si>
  <si>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</si>
  <si>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</si>
  <si>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</si>
  <si>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</si>
  <si>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</si>
  <si>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</si>
  <si>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</si>
  <si>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</si>
  <si>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</si>
  <si>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</si>
  <si>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</si>
  <si>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</si>
  <si>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</si>
  <si>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</si>
  <si>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</si>
  <si>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</si>
  <si>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</si>
  <si>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</si>
  <si>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</si>
  <si>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</si>
  <si>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</si>
  <si>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</si>
  <si>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</si>
  <si>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</si>
  <si>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</si>
  <si>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</si>
  <si>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</si>
  <si>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</si>
  <si>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</si>
  <si>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</si>
  <si>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</si>
  <si>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</si>
  <si>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</si>
  <si>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</si>
  <si>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</si>
  <si>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</si>
  <si>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</si>
  <si>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</si>
  <si>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</si>
  <si>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</si>
  <si>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</si>
  <si>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</si>
  <si>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</si>
  <si>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</si>
  <si>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</si>
  <si>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</si>
  <si>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</si>
  <si>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</si>
  <si>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</si>
  <si>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</si>
  <si>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</si>
  <si>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</si>
  <si>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</si>
  <si>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</si>
  <si>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</si>
  <si>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</si>
  <si>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</si>
  <si>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</si>
  <si>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</si>
  <si>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</si>
  <si>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</si>
  <si>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</si>
  <si>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</si>
  <si>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</si>
  <si>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</si>
  <si>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</si>
  <si>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</si>
  <si>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</si>
  <si>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</si>
  <si>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</si>
  <si>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</si>
  <si>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</si>
  <si>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</si>
  <si>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</si>
  <si>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</si>
  <si>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</si>
  <si>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</si>
  <si>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</si>
  <si>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</si>
  <si>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</si>
  <si>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</si>
  <si>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</si>
  <si>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</si>
  <si>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</si>
  <si>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</si>
  <si>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</si>
  <si>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</si>
  <si>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</si>
  <si>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</si>
  <si>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</si>
  <si>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</si>
  <si>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</si>
  <si>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</si>
  <si>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</si>
  <si>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</si>
  <si>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</si>
  <si>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</si>
  <si>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</si>
  <si>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</si>
  <si>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</si>
  <si>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</si>
  <si>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</si>
  <si>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</si>
  <si>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</si>
  <si>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</si>
  <si>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</si>
  <si>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</si>
  <si>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</si>
  <si>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</si>
  <si>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</si>
  <si>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</si>
  <si>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</si>
  <si>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</si>
  <si>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</si>
  <si>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</si>
  <si>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</si>
  <si>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</si>
  <si>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</si>
  <si>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</si>
  <si>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</si>
  <si>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</si>
  <si>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</si>
  <si>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</si>
  <si>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</si>
  <si>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</si>
  <si>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</si>
  <si>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</si>
  <si>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</si>
  <si>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38438 VELEUČILIŠTE MARKO MARULIĆ U KNINU</t>
  </si>
  <si>
    <t>Knin 28.09.2023.</t>
  </si>
  <si>
    <t>Nikifos Gugo</t>
  </si>
  <si>
    <t>racunovodstvo@veleknin.hr</t>
  </si>
  <si>
    <t>MINISTARSTVO ZNANOSTI I OBRAZOVANJA  (1222)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</si>
</sst>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B1" zoomScale="90" zoomScaleNormal="90" workbookViewId="0">
      <selection activeCell="C1" sqref="C1:G1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4822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4823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>
        <v>22664454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1418969</v>
      </c>
      <c r="D14" s="61">
        <f>SUM(D15:D16)</f>
        <v>1507055</v>
      </c>
      <c r="E14" s="61">
        <f>SUM(E15:E16)</f>
        <v>1569846</v>
      </c>
      <c r="F14" s="61">
        <f>+F15+F16</f>
        <v>1554225</v>
      </c>
      <c r="G14" s="61">
        <f>+G15+G16</f>
        <v>1545636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1418969</v>
      </c>
      <c r="D15" s="373">
        <v>1507055</v>
      </c>
      <c r="E15" s="64">
        <f>'A.1 PRIHODI I RASHODI EK'!F11</f>
        <v>1569846</v>
      </c>
      <c r="F15" s="64">
        <f>'A.1 PRIHODI I RASHODI EK'!G11</f>
        <v>1554225</v>
      </c>
      <c r="G15" s="64">
        <f>'A.1 PRIHODI I RASHODI EK'!H11</f>
        <v>1545636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1465596</v>
      </c>
      <c r="D17" s="68">
        <f>SUM(D18:D19)</f>
        <v>1544492</v>
      </c>
      <c r="E17" s="68">
        <f>SUM(E18:E19)</f>
        <v>1692846</v>
      </c>
      <c r="F17" s="68">
        <f>+F18+F19</f>
        <v>1674225</v>
      </c>
      <c r="G17" s="68">
        <f>+G18+G19</f>
        <v>1665636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1465596</v>
      </c>
      <c r="D18" s="370">
        <v>1544492</v>
      </c>
      <c r="E18" s="69">
        <f>'A.1 PRIHODI I RASHODI EK'!F27</f>
        <v>1625846</v>
      </c>
      <c r="F18" s="69">
        <f>'A.1 PRIHODI I RASHODI EK'!G27</f>
        <v>1637225</v>
      </c>
      <c r="G18" s="69">
        <f>'A.1 PRIHODI I RASHODI EK'!H27</f>
        <v>1628636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/>
      <c r="D19" s="370"/>
      <c r="E19" s="69">
        <f>'A.1 PRIHODI I RASHODI EK'!F35</f>
        <v>67000</v>
      </c>
      <c r="F19" s="69">
        <f>'A.1 PRIHODI I RASHODI EK'!G35</f>
        <v>37000</v>
      </c>
      <c r="G19" s="69">
        <f>'A.1 PRIHODI I RASHODI EK'!H35</f>
        <v>37000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-46627</v>
      </c>
      <c r="D20" s="61">
        <f>+D14-D17</f>
        <v>-37437</v>
      </c>
      <c r="E20" s="61">
        <f>+E14-E17</f>
        <v>-123000</v>
      </c>
      <c r="F20" s="61">
        <f>+F14-F17</f>
        <v>-120000</v>
      </c>
      <c r="G20" s="61">
        <f>+G14-G17</f>
        <v>-120000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492438</v>
      </c>
      <c r="D28" s="370">
        <v>445811</v>
      </c>
      <c r="E28" s="69">
        <f>+'Unos prijenosa'!D5</f>
        <v>408374</v>
      </c>
      <c r="F28" s="69">
        <f>+'Unos prijenosa'!D13</f>
        <v>285374</v>
      </c>
      <c r="G28" s="69">
        <f>+'Unos prijenosa'!D21</f>
        <v>165374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-445811</v>
      </c>
      <c r="D29" s="371">
        <v>-408374</v>
      </c>
      <c r="E29" s="72">
        <f>+'Unos prijenosa'!D7</f>
        <v>-285374</v>
      </c>
      <c r="F29" s="72">
        <f>+'Unos prijenosa'!D15</f>
        <v>-165374</v>
      </c>
      <c r="G29" s="73">
        <f>+'Unos prijenosa'!D23</f>
        <v>-45374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46627</v>
      </c>
      <c r="D30" s="68">
        <f>+D27+D28+D29</f>
        <v>37437</v>
      </c>
      <c r="E30" s="68">
        <f>+E27+E28+E29</f>
        <v>123000</v>
      </c>
      <c r="F30" s="68">
        <f t="shared" ref="F30:G30" si="3">+F27+F28+F29</f>
        <v>120000</v>
      </c>
      <c r="G30" s="68">
        <f t="shared" si="3"/>
        <v>120000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J8" sqref="J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1462846</v>
      </c>
      <c r="H3" s="224">
        <v>1469225</v>
      </c>
      <c r="I3" s="224">
        <v>1475636</v>
      </c>
      <c r="J3" s="49"/>
      <c r="K3" t="str">
        <f>IF(E3="","",'OPĆI DIO'!$C$1)</f>
        <v>38438 VELEUČILIŠTE MARKO MARULIĆ U KNINU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6391</v>
      </c>
      <c r="F4" s="86" t="str">
        <f t="shared" ref="F4:F66" si="5">IFERROR(VLOOKUP(E4,$R$6:$U$113,2,FALSE),"")</f>
        <v>Tekući prijenosi između proračunskih korisnika istog proračuna</v>
      </c>
      <c r="G4" s="224">
        <v>7000</v>
      </c>
      <c r="H4" s="224"/>
      <c r="I4" s="224"/>
      <c r="J4" s="49" t="s">
        <v>4825</v>
      </c>
      <c r="K4" s="246" t="str">
        <f>IF(E4="","",'OPĆI DIO'!$C$1)</f>
        <v>38438 VELEUČILIŠTE MARKO MARULIĆ U KNINU</v>
      </c>
      <c r="L4" s="40" t="str">
        <f t="shared" ref="L4:L67" si="6">LEFT(E4,2)</f>
        <v>63</v>
      </c>
      <c r="M4" s="40" t="str">
        <f t="shared" ref="M4:M67" si="7">LEFT(E4,3)</f>
        <v>639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43</v>
      </c>
      <c r="D5" s="38" t="str">
        <f t="shared" si="4"/>
        <v>Ostali prihodi za posebne namjene</v>
      </c>
      <c r="E5" s="322">
        <v>65264</v>
      </c>
      <c r="F5" s="86" t="str">
        <f t="shared" si="5"/>
        <v>Sufinanciranje cijene usluge, participacije i slično</v>
      </c>
      <c r="G5" s="224">
        <v>80000</v>
      </c>
      <c r="H5" s="224">
        <v>60000</v>
      </c>
      <c r="I5" s="224">
        <v>40000</v>
      </c>
      <c r="J5" s="49"/>
      <c r="K5" s="246" t="str">
        <f>IF(E5="","",'OPĆI DIO'!$C$1)</f>
        <v>38438 VELEUČILIŠTE MARKO MARULIĆ U KNINU</v>
      </c>
      <c r="L5" s="40" t="str">
        <f t="shared" si="6"/>
        <v>65</v>
      </c>
      <c r="M5" s="40" t="str">
        <f t="shared" si="7"/>
        <v>652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6615</v>
      </c>
      <c r="F6" s="86" t="str">
        <f t="shared" si="5"/>
        <v>Prihodi od pruženih usluga</v>
      </c>
      <c r="G6" s="224">
        <v>20000</v>
      </c>
      <c r="H6" s="224">
        <v>25000</v>
      </c>
      <c r="I6" s="224">
        <v>30000</v>
      </c>
      <c r="J6" s="49"/>
      <c r="K6" s="246" t="str">
        <f>IF(E6="","",'OPĆI DIO'!$C$1)</f>
        <v>38438 VELEUČILIŠTE MARKO MARULIĆ U KNINU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/>
      </c>
      <c r="B7" s="319" t="str">
        <f>IF(E7="","",VLOOKUP('OPĆI DIO'!$C$1,'OPĆI DIO'!$N$4:$W$137,9,FALSE))</f>
        <v/>
      </c>
      <c r="C7" s="83" t="str">
        <f t="shared" si="3"/>
        <v/>
      </c>
      <c r="D7" s="38" t="str">
        <f t="shared" si="4"/>
        <v/>
      </c>
      <c r="E7" s="322"/>
      <c r="F7" s="86" t="str">
        <f t="shared" si="5"/>
        <v/>
      </c>
      <c r="G7" s="224"/>
      <c r="H7" s="224"/>
      <c r="I7" s="224"/>
      <c r="J7" s="49"/>
      <c r="K7" s="246" t="str">
        <f>IF(E7="","",'OPĆI DIO'!$C$1)</f>
        <v/>
      </c>
      <c r="L7" s="40" t="str">
        <f t="shared" si="6"/>
        <v/>
      </c>
      <c r="M7" s="40" t="str">
        <f t="shared" si="7"/>
        <v/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J6" sqref="J6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71</v>
      </c>
      <c r="H3" s="45" t="str">
        <f>IFERROR(VLOOKUP(G3,$AC$6:$AD$344,2,FALSE),"")</f>
        <v>REDOVNA DJELATNOST VELEUČILIŠTA I VISOKIH ŠKOLA</v>
      </c>
      <c r="I3" s="45" t="str">
        <f>IFERROR(VLOOKUP(G3,$AC$6:$AG$344,3,FALSE),"")</f>
        <v>0942</v>
      </c>
      <c r="J3" s="224">
        <v>1010094</v>
      </c>
      <c r="K3" s="224">
        <v>1015473</v>
      </c>
      <c r="L3" s="224">
        <v>1020884</v>
      </c>
      <c r="M3" s="49"/>
      <c r="N3" s="246" t="str">
        <f>IF(C3="","",'OPĆI DIO'!$C$1)</f>
        <v>38438 VELEUČILIŠTE MARKO MARULIĆ U KNINU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71</v>
      </c>
      <c r="H4" s="45" t="str">
        <f t="shared" ref="H4:H67" si="3">IFERROR(VLOOKUP(G4,$AC$6:$AD$344,2,FALSE),"")</f>
        <v>REDOVNA DJELATNOST VELEUČILIŠTA I VISOKIH ŠKOLA</v>
      </c>
      <c r="I4" s="45" t="str">
        <f t="shared" ref="I4:I67" si="4">IFERROR(VLOOKUP(G4,$AC$6:$AG$344,3,FALSE),"")</f>
        <v>0942</v>
      </c>
      <c r="J4" s="224">
        <v>50000</v>
      </c>
      <c r="K4" s="224">
        <v>50000</v>
      </c>
      <c r="L4" s="224">
        <v>50000</v>
      </c>
      <c r="M4" s="49"/>
      <c r="N4" s="246" t="str">
        <f>IF(C4="","",'OPĆI DIO'!$C$1)</f>
        <v>38438 VELEUČILIŠTE MARKO MARULIĆ U KNINU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71</v>
      </c>
      <c r="H5" s="45" t="str">
        <f t="shared" si="3"/>
        <v>REDOVNA DJELATNOST VELEUČILIŠTA I VISOKIH ŠKOLA</v>
      </c>
      <c r="I5" s="45" t="str">
        <f t="shared" si="4"/>
        <v>0942</v>
      </c>
      <c r="J5" s="224">
        <v>200000</v>
      </c>
      <c r="K5" s="224">
        <v>201000</v>
      </c>
      <c r="L5" s="224">
        <v>202000</v>
      </c>
      <c r="M5" s="49"/>
      <c r="N5" s="246" t="str">
        <f>IF(C5="","",'OPĆI DIO'!$C$1)</f>
        <v>38438 VELEUČILIŠTE MARKO MARULIĆ U KNINU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71</v>
      </c>
      <c r="H6" s="45" t="str">
        <f t="shared" si="3"/>
        <v>REDOVNA DJELATNOST VELEUČILIŠTA I VISOKIH ŠKOLA</v>
      </c>
      <c r="I6" s="45" t="str">
        <f t="shared" si="4"/>
        <v>0942</v>
      </c>
      <c r="J6" s="224">
        <v>60000</v>
      </c>
      <c r="K6" s="224">
        <v>60000</v>
      </c>
      <c r="L6" s="224">
        <v>60000</v>
      </c>
      <c r="M6" s="49"/>
      <c r="N6" s="246" t="str">
        <f>IF(C6="","",'OPĆI DIO'!$C$1)</f>
        <v>38438 VELEUČILIŠTE MARKO MARULIĆ U KNINU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/>
      </c>
      <c r="B7" s="44" t="str">
        <f>IF(C7="","",VLOOKUP('OPĆI DIO'!$C$1,'OPĆI DIO'!$N$4:$W$137,9,FALSE))</f>
        <v/>
      </c>
      <c r="C7" s="50"/>
      <c r="D7" s="45" t="str">
        <f t="shared" si="1"/>
        <v/>
      </c>
      <c r="E7" s="50"/>
      <c r="F7" s="45" t="str">
        <f t="shared" si="2"/>
        <v/>
      </c>
      <c r="G7" s="328"/>
      <c r="H7" s="45" t="str">
        <f t="shared" si="3"/>
        <v/>
      </c>
      <c r="I7" s="45" t="str">
        <f t="shared" si="4"/>
        <v/>
      </c>
      <c r="J7" s="224"/>
      <c r="K7" s="224"/>
      <c r="L7" s="224"/>
      <c r="M7" s="49"/>
      <c r="N7" s="246" t="str">
        <f>IF(C7="","",'OPĆI DIO'!$C$1)</f>
        <v/>
      </c>
      <c r="O7" s="40" t="str">
        <f t="shared" si="5"/>
        <v/>
      </c>
      <c r="P7" s="40" t="str">
        <f t="shared" si="6"/>
        <v/>
      </c>
      <c r="Q7" s="40" t="str">
        <f t="shared" si="7"/>
        <v/>
      </c>
      <c r="R7" s="40" t="str">
        <f t="shared" si="8"/>
        <v/>
      </c>
      <c r="S7" s="40" t="str">
        <f t="shared" si="9"/>
        <v/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3223</v>
      </c>
      <c r="F8" s="45" t="str">
        <f t="shared" si="2"/>
        <v>Energija</v>
      </c>
      <c r="G8" s="328" t="s">
        <v>665</v>
      </c>
      <c r="H8" s="45" t="str">
        <f t="shared" si="3"/>
        <v>PROGRAMSKO FINANCIRANJE JAVNIH VISOKIH UČILIŠTA</v>
      </c>
      <c r="I8" s="45" t="str">
        <f t="shared" si="4"/>
        <v>0942</v>
      </c>
      <c r="J8" s="224">
        <v>72752</v>
      </c>
      <c r="K8" s="224">
        <v>72752</v>
      </c>
      <c r="L8" s="224">
        <v>72752</v>
      </c>
      <c r="M8" s="49"/>
      <c r="N8" s="246" t="str">
        <f>IF(C8="","",'OPĆI DIO'!$C$1)</f>
        <v>38438 VELEUČILIŠTE MARKO MARULIĆ U KNINU</v>
      </c>
      <c r="O8" s="40" t="str">
        <f t="shared" si="5"/>
        <v>322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665</v>
      </c>
      <c r="H9" s="45" t="str">
        <f t="shared" si="3"/>
        <v>PROGRAMSKO FINANCIRANJE JAVNIH VISOKIH UČILIŠTA</v>
      </c>
      <c r="I9" s="45" t="str">
        <f t="shared" si="4"/>
        <v>0942</v>
      </c>
      <c r="J9" s="224">
        <v>70000</v>
      </c>
      <c r="K9" s="224">
        <v>70000</v>
      </c>
      <c r="L9" s="224">
        <v>70000</v>
      </c>
      <c r="M9" s="49"/>
      <c r="N9" s="246" t="str">
        <f>IF(C9="","",'OPĆI DIO'!$C$1)</f>
        <v>38438 VELEUČILIŠTE MARKO MARULIĆ U KNINU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/>
      </c>
      <c r="B10" s="44" t="str">
        <f>IF(C10="","",VLOOKUP('OPĆI DIO'!$C$1,'OPĆI DIO'!$N$4:$W$137,9,FALSE))</f>
        <v/>
      </c>
      <c r="C10" s="50"/>
      <c r="D10" s="45" t="str">
        <f t="shared" si="1"/>
        <v/>
      </c>
      <c r="E10" s="50"/>
      <c r="F10" s="45" t="str">
        <f t="shared" si="2"/>
        <v/>
      </c>
      <c r="G10" s="328"/>
      <c r="H10" s="45" t="str">
        <f t="shared" si="3"/>
        <v/>
      </c>
      <c r="I10" s="45" t="str">
        <f t="shared" si="4"/>
        <v/>
      </c>
      <c r="J10" s="224"/>
      <c r="K10" s="224"/>
      <c r="L10" s="224"/>
      <c r="M10" s="49"/>
      <c r="N10" s="246" t="str">
        <f>IF(C10="","",'OPĆI DIO'!$C$1)</f>
        <v/>
      </c>
      <c r="O10" s="40" t="str">
        <f t="shared" si="5"/>
        <v/>
      </c>
      <c r="P10" s="40" t="str">
        <f t="shared" si="6"/>
        <v/>
      </c>
      <c r="Q10" s="40" t="str">
        <f t="shared" si="7"/>
        <v/>
      </c>
      <c r="R10" s="40" t="str">
        <f t="shared" si="8"/>
        <v/>
      </c>
      <c r="S10" s="40" t="str">
        <f t="shared" si="9"/>
        <v/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43</v>
      </c>
      <c r="D11" s="45" t="str">
        <f t="shared" si="1"/>
        <v>Ostali prihodi za posebne namjene</v>
      </c>
      <c r="E11" s="50">
        <v>3111</v>
      </c>
      <c r="F11" s="45" t="str">
        <f t="shared" si="2"/>
        <v>Plaće za redovan rad</v>
      </c>
      <c r="G11" s="328" t="s">
        <v>186</v>
      </c>
      <c r="H11" s="45" t="str">
        <f t="shared" si="3"/>
        <v>REDOVNA DJELATNOST VELEUČILIŠTA I VISOKIH ŠKOLA (IZ EVIDENCIJSKIH PRIHODA)</v>
      </c>
      <c r="I11" s="45" t="str">
        <f t="shared" si="4"/>
        <v>0942</v>
      </c>
      <c r="J11" s="224">
        <v>6000</v>
      </c>
      <c r="K11" s="224">
        <v>6000</v>
      </c>
      <c r="L11" s="224">
        <v>6000</v>
      </c>
      <c r="M11" s="49"/>
      <c r="N11" s="246" t="str">
        <f>IF(C11="","",'OPĆI DIO'!$C$1)</f>
        <v>38438 VELEUČILIŠTE MARKO MARULIĆ U KNINU</v>
      </c>
      <c r="O11" s="40" t="str">
        <f t="shared" si="5"/>
        <v>311</v>
      </c>
      <c r="P11" s="40" t="str">
        <f t="shared" si="6"/>
        <v>31</v>
      </c>
      <c r="Q11" s="40" t="str">
        <f t="shared" si="7"/>
        <v>43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43</v>
      </c>
      <c r="D12" s="45" t="str">
        <f t="shared" si="1"/>
        <v>Ostali prihodi za posebne namjene</v>
      </c>
      <c r="E12" s="50">
        <v>3132</v>
      </c>
      <c r="F12" s="45" t="str">
        <f t="shared" si="2"/>
        <v>Doprinosi za obvezno zdravstveno osiguranje</v>
      </c>
      <c r="G12" s="328" t="s">
        <v>186</v>
      </c>
      <c r="H12" s="45" t="str">
        <f t="shared" si="3"/>
        <v>REDOVNA DJELATNOST VELEUČILIŠTA I VISOKIH ŠKOLA (IZ EVIDENCIJSKIH PRIHODA)</v>
      </c>
      <c r="I12" s="45" t="str">
        <f t="shared" si="4"/>
        <v>0942</v>
      </c>
      <c r="J12" s="224">
        <v>1000</v>
      </c>
      <c r="K12" s="224">
        <v>1000</v>
      </c>
      <c r="L12" s="224">
        <v>1000</v>
      </c>
      <c r="M12" s="49"/>
      <c r="N12" s="246" t="str">
        <f>IF(C12="","",'OPĆI DIO'!$C$1)</f>
        <v>38438 VELEUČILIŠTE MARKO MARULIĆ U KNINU</v>
      </c>
      <c r="O12" s="40" t="str">
        <f t="shared" si="5"/>
        <v>313</v>
      </c>
      <c r="P12" s="40" t="str">
        <f t="shared" si="6"/>
        <v>31</v>
      </c>
      <c r="Q12" s="40" t="str">
        <f t="shared" si="7"/>
        <v>43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43</v>
      </c>
      <c r="D13" s="45" t="str">
        <f t="shared" si="1"/>
        <v>Ostali prihodi za posebne namjene</v>
      </c>
      <c r="E13" s="50">
        <v>3211</v>
      </c>
      <c r="F13" s="45" t="str">
        <f t="shared" si="2"/>
        <v>Službena putovanja</v>
      </c>
      <c r="G13" s="328" t="s">
        <v>186</v>
      </c>
      <c r="H13" s="45" t="str">
        <f t="shared" si="3"/>
        <v>REDOVNA DJELATNOST VELEUČILIŠTA I VISOKIH ŠKOLA (IZ EVIDENCIJSKIH PRIHODA)</v>
      </c>
      <c r="I13" s="45" t="str">
        <f t="shared" si="4"/>
        <v>0942</v>
      </c>
      <c r="J13" s="224">
        <v>7000</v>
      </c>
      <c r="K13" s="224">
        <v>7000</v>
      </c>
      <c r="L13" s="224">
        <v>7000</v>
      </c>
      <c r="M13" s="49"/>
      <c r="N13" s="246" t="str">
        <f>IF(C13="","",'OPĆI DIO'!$C$1)</f>
        <v>38438 VELEUČILIŠTE MARKO MARULIĆ U KNINU</v>
      </c>
      <c r="O13" s="40" t="str">
        <f t="shared" si="5"/>
        <v>321</v>
      </c>
      <c r="P13" s="40" t="str">
        <f t="shared" si="6"/>
        <v>32</v>
      </c>
      <c r="Q13" s="40" t="str">
        <f t="shared" si="7"/>
        <v>43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50">
        <v>3213</v>
      </c>
      <c r="F14" s="45" t="str">
        <f t="shared" si="2"/>
        <v>Stručno usavršavanje zaposlenika</v>
      </c>
      <c r="G14" s="328" t="s">
        <v>186</v>
      </c>
      <c r="H14" s="45" t="str">
        <f t="shared" si="3"/>
        <v>REDOVNA DJELATNOST VELEUČILIŠTA I VISOKIH ŠKOLA (IZ EVIDENCIJSKIH PRIHODA)</v>
      </c>
      <c r="I14" s="45" t="str">
        <f t="shared" si="4"/>
        <v>0942</v>
      </c>
      <c r="J14" s="224">
        <v>10000</v>
      </c>
      <c r="K14" s="224">
        <v>10000</v>
      </c>
      <c r="L14" s="224">
        <v>10000</v>
      </c>
      <c r="M14" s="49"/>
      <c r="N14" s="246" t="str">
        <f>IF(C14="","",'OPĆI DIO'!$C$1)</f>
        <v>38438 VELEUČILIŠTE MARKO MARULIĆ U KNINU</v>
      </c>
      <c r="O14" s="40" t="str">
        <f t="shared" si="5"/>
        <v>321</v>
      </c>
      <c r="P14" s="40" t="str">
        <f t="shared" si="6"/>
        <v>32</v>
      </c>
      <c r="Q14" s="40" t="str">
        <f t="shared" si="7"/>
        <v>43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50">
        <v>3224</v>
      </c>
      <c r="F15" s="45" t="str">
        <f t="shared" si="2"/>
        <v>Materijal i dijelovi za tekuće i investicijsko održavanje</v>
      </c>
      <c r="G15" s="328" t="s">
        <v>186</v>
      </c>
      <c r="H15" s="45" t="str">
        <f t="shared" si="3"/>
        <v>REDOVNA DJELATNOST VELEUČILIŠTA I VISOKIH ŠKOLA (IZ EVIDENCIJSKIH PRIHODA)</v>
      </c>
      <c r="I15" s="45" t="str">
        <f t="shared" si="4"/>
        <v>0942</v>
      </c>
      <c r="J15" s="224">
        <v>3000</v>
      </c>
      <c r="K15" s="224">
        <v>3000</v>
      </c>
      <c r="L15" s="224">
        <v>3000</v>
      </c>
      <c r="M15" s="49"/>
      <c r="N15" s="246" t="str">
        <f>IF(C15="","",'OPĆI DIO'!$C$1)</f>
        <v>38438 VELEUČILIŠTE MARKO MARULIĆ U KNINU</v>
      </c>
      <c r="O15" s="40" t="str">
        <f t="shared" si="5"/>
        <v>322</v>
      </c>
      <c r="P15" s="40" t="str">
        <f t="shared" si="6"/>
        <v>32</v>
      </c>
      <c r="Q15" s="40" t="str">
        <f t="shared" si="7"/>
        <v>43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50">
        <v>3225</v>
      </c>
      <c r="F16" s="45" t="str">
        <f t="shared" si="2"/>
        <v>Sitni inventar i auto gume</v>
      </c>
      <c r="G16" s="328" t="s">
        <v>186</v>
      </c>
      <c r="H16" s="45" t="str">
        <f t="shared" si="3"/>
        <v>REDOVNA DJELATNOST VELEUČILIŠTA I VISOKIH ŠKOLA (IZ EVIDENCIJSKIH PRIHODA)</v>
      </c>
      <c r="I16" s="45" t="str">
        <f t="shared" si="4"/>
        <v>0942</v>
      </c>
      <c r="J16" s="224">
        <v>5000</v>
      </c>
      <c r="K16" s="224">
        <v>5000</v>
      </c>
      <c r="L16" s="224">
        <v>5000</v>
      </c>
      <c r="M16" s="49"/>
      <c r="N16" s="246" t="str">
        <f>IF(C16="","",'OPĆI DIO'!$C$1)</f>
        <v>38438 VELEUČILIŠTE MARKO MARULIĆ U KNINU</v>
      </c>
      <c r="O16" s="40" t="str">
        <f t="shared" si="5"/>
        <v>322</v>
      </c>
      <c r="P16" s="40" t="str">
        <f t="shared" si="6"/>
        <v>32</v>
      </c>
      <c r="Q16" s="40" t="str">
        <f t="shared" si="7"/>
        <v>43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43</v>
      </c>
      <c r="D17" s="45" t="str">
        <f t="shared" si="1"/>
        <v>Ostali prihodi za posebne namjene</v>
      </c>
      <c r="E17" s="50">
        <v>3231</v>
      </c>
      <c r="F17" s="45" t="str">
        <f t="shared" si="2"/>
        <v>Usluge telefona, pošte i prijevoza</v>
      </c>
      <c r="G17" s="328" t="s">
        <v>186</v>
      </c>
      <c r="H17" s="45" t="str">
        <f t="shared" si="3"/>
        <v>REDOVNA DJELATNOST VELEUČILIŠTA I VISOKIH ŠKOLA (IZ EVIDENCIJSKIH PRIHODA)</v>
      </c>
      <c r="I17" s="45" t="str">
        <f t="shared" si="4"/>
        <v>0942</v>
      </c>
      <c r="J17" s="224">
        <v>12000</v>
      </c>
      <c r="K17" s="224">
        <v>12000</v>
      </c>
      <c r="L17" s="224">
        <v>12000</v>
      </c>
      <c r="M17" s="49"/>
      <c r="N17" s="246" t="str">
        <f>IF(C17="","",'OPĆI DIO'!$C$1)</f>
        <v>38438 VELEUČILIŠTE MARKO MARULIĆ U KNINU</v>
      </c>
      <c r="O17" s="40" t="str">
        <f t="shared" si="5"/>
        <v>323</v>
      </c>
      <c r="P17" s="40" t="str">
        <f t="shared" si="6"/>
        <v>32</v>
      </c>
      <c r="Q17" s="40" t="str">
        <f t="shared" si="7"/>
        <v>43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3232</v>
      </c>
      <c r="F18" s="45" t="str">
        <f t="shared" si="2"/>
        <v>Usluge tekućeg i investicijskog održavanja</v>
      </c>
      <c r="G18" s="328" t="s">
        <v>186</v>
      </c>
      <c r="H18" s="45" t="str">
        <f t="shared" si="3"/>
        <v>REDOVNA DJELATNOST VELEUČILIŠTA I VISOKIH ŠKOLA (IZ EVIDENCIJSKIH PRIHODA)</v>
      </c>
      <c r="I18" s="45" t="str">
        <f t="shared" si="4"/>
        <v>0942</v>
      </c>
      <c r="J18" s="224">
        <v>12000</v>
      </c>
      <c r="K18" s="224">
        <v>12000</v>
      </c>
      <c r="L18" s="224">
        <v>12000</v>
      </c>
      <c r="M18" s="49"/>
      <c r="N18" s="246" t="str">
        <f>IF(C18="","",'OPĆI DIO'!$C$1)</f>
        <v>38438 VELEUČILIŠTE MARKO MARULIĆ U KNINU</v>
      </c>
      <c r="O18" s="40" t="str">
        <f t="shared" si="5"/>
        <v>323</v>
      </c>
      <c r="P18" s="40" t="str">
        <f t="shared" si="6"/>
        <v>32</v>
      </c>
      <c r="Q18" s="40" t="str">
        <f t="shared" si="7"/>
        <v>43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43</v>
      </c>
      <c r="D19" s="45" t="str">
        <f t="shared" si="1"/>
        <v>Ostali prihodi za posebne namjene</v>
      </c>
      <c r="E19" s="50">
        <v>3233</v>
      </c>
      <c r="F19" s="45" t="str">
        <f t="shared" si="2"/>
        <v>Usluge promidžbe i informiranja</v>
      </c>
      <c r="G19" s="328" t="s">
        <v>186</v>
      </c>
      <c r="H19" s="45" t="str">
        <f t="shared" si="3"/>
        <v>REDOVNA DJELATNOST VELEUČILIŠTA I VISOKIH ŠKOLA (IZ EVIDENCIJSKIH PRIHODA)</v>
      </c>
      <c r="I19" s="45" t="str">
        <f t="shared" si="4"/>
        <v>0942</v>
      </c>
      <c r="J19" s="224">
        <v>15000</v>
      </c>
      <c r="K19" s="224">
        <v>15000</v>
      </c>
      <c r="L19" s="224">
        <v>15000</v>
      </c>
      <c r="M19" s="49"/>
      <c r="N19" s="246" t="str">
        <f>IF(C19="","",'OPĆI DIO'!$C$1)</f>
        <v>38438 VELEUČILIŠTE MARKO MARULIĆ U KNINU</v>
      </c>
      <c r="O19" s="40" t="str">
        <f t="shared" si="5"/>
        <v>323</v>
      </c>
      <c r="P19" s="40" t="str">
        <f t="shared" si="6"/>
        <v>32</v>
      </c>
      <c r="Q19" s="40" t="str">
        <f t="shared" si="7"/>
        <v>43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43</v>
      </c>
      <c r="D20" s="45" t="str">
        <f t="shared" si="1"/>
        <v>Ostali prihodi za posebne namjene</v>
      </c>
      <c r="E20" s="50">
        <v>3234</v>
      </c>
      <c r="F20" s="45" t="str">
        <f t="shared" si="2"/>
        <v>Komunalne usluge</v>
      </c>
      <c r="G20" s="328" t="s">
        <v>186</v>
      </c>
      <c r="H20" s="45" t="str">
        <f t="shared" si="3"/>
        <v>REDOVNA DJELATNOST VELEUČILIŠTA I VISOKIH ŠKOLA (IZ EVIDENCIJSKIH PRIHODA)</v>
      </c>
      <c r="I20" s="45" t="str">
        <f t="shared" si="4"/>
        <v>0942</v>
      </c>
      <c r="J20" s="224">
        <v>18000</v>
      </c>
      <c r="K20" s="224">
        <v>18000</v>
      </c>
      <c r="L20" s="224">
        <v>18000</v>
      </c>
      <c r="M20" s="49"/>
      <c r="N20" s="246" t="str">
        <f>IF(C20="","",'OPĆI DIO'!$C$1)</f>
        <v>38438 VELEUČILIŠTE MARKO MARULIĆ U KNINU</v>
      </c>
      <c r="O20" s="40" t="str">
        <f t="shared" si="5"/>
        <v>323</v>
      </c>
      <c r="P20" s="40" t="str">
        <f t="shared" si="6"/>
        <v>32</v>
      </c>
      <c r="Q20" s="40" t="str">
        <f t="shared" si="7"/>
        <v>43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3235</v>
      </c>
      <c r="F21" s="45" t="str">
        <f t="shared" si="2"/>
        <v>Zakupnine i najamnine</v>
      </c>
      <c r="G21" s="328" t="s">
        <v>186</v>
      </c>
      <c r="H21" s="45" t="str">
        <f t="shared" si="3"/>
        <v>REDOVNA DJELATNOST VELEUČILIŠTA I VISOKIH ŠKOLA (IZ EVIDENCIJSKIH PRIHODA)</v>
      </c>
      <c r="I21" s="45" t="str">
        <f t="shared" si="4"/>
        <v>0942</v>
      </c>
      <c r="J21" s="224">
        <v>5000</v>
      </c>
      <c r="K21" s="224">
        <v>5000</v>
      </c>
      <c r="L21" s="224">
        <v>5000</v>
      </c>
      <c r="M21" s="49"/>
      <c r="N21" s="246" t="str">
        <f>IF(C21="","",'OPĆI DIO'!$C$1)</f>
        <v>38438 VELEUČILIŠTE MARKO MARULIĆ U KNINU</v>
      </c>
      <c r="O21" s="40" t="str">
        <f t="shared" si="5"/>
        <v>323</v>
      </c>
      <c r="P21" s="40" t="str">
        <f t="shared" si="6"/>
        <v>32</v>
      </c>
      <c r="Q21" s="40" t="str">
        <f t="shared" si="7"/>
        <v>43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3236</v>
      </c>
      <c r="F22" s="45" t="str">
        <f t="shared" si="2"/>
        <v>Zdravstvene i veterinarske usluge</v>
      </c>
      <c r="G22" s="328" t="s">
        <v>186</v>
      </c>
      <c r="H22" s="45" t="str">
        <f t="shared" si="3"/>
        <v>REDOVNA DJELATNOST VELEUČILIŠTA I VISOKIH ŠKOLA (IZ EVIDENCIJSKIH PRIHODA)</v>
      </c>
      <c r="I22" s="45" t="str">
        <f t="shared" si="4"/>
        <v>0942</v>
      </c>
      <c r="J22" s="224">
        <v>3000</v>
      </c>
      <c r="K22" s="224">
        <v>3000</v>
      </c>
      <c r="L22" s="224">
        <v>3000</v>
      </c>
      <c r="M22" s="49"/>
      <c r="N22" s="246" t="str">
        <f>IF(C22="","",'OPĆI DIO'!$C$1)</f>
        <v>38438 VELEUČILIŠTE MARKO MARULIĆ U KNINU</v>
      </c>
      <c r="O22" s="40" t="str">
        <f t="shared" si="5"/>
        <v>323</v>
      </c>
      <c r="P22" s="40" t="str">
        <f t="shared" si="6"/>
        <v>32</v>
      </c>
      <c r="Q22" s="40" t="str">
        <f t="shared" si="7"/>
        <v>43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3237</v>
      </c>
      <c r="F23" s="45" t="str">
        <f t="shared" si="2"/>
        <v>Intelektualne i osobne usluge</v>
      </c>
      <c r="G23" s="328" t="s">
        <v>186</v>
      </c>
      <c r="H23" s="45" t="str">
        <f t="shared" si="3"/>
        <v>REDOVNA DJELATNOST VELEUČILIŠTA I VISOKIH ŠKOLA (IZ EVIDENCIJSKIH PRIHODA)</v>
      </c>
      <c r="I23" s="45" t="str">
        <f t="shared" si="4"/>
        <v>0942</v>
      </c>
      <c r="J23" s="224">
        <v>1000</v>
      </c>
      <c r="K23" s="224">
        <v>1000</v>
      </c>
      <c r="L23" s="224">
        <v>1000</v>
      </c>
      <c r="M23" s="49"/>
      <c r="N23" s="246" t="str">
        <f>IF(C23="","",'OPĆI DIO'!$C$1)</f>
        <v>38438 VELEUČILIŠTE MARKO MARULIĆ U KNINU</v>
      </c>
      <c r="O23" s="40" t="str">
        <f t="shared" si="5"/>
        <v>323</v>
      </c>
      <c r="P23" s="40" t="str">
        <f t="shared" si="6"/>
        <v>32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3238</v>
      </c>
      <c r="F24" s="45" t="str">
        <f t="shared" si="2"/>
        <v>Računalne usluge</v>
      </c>
      <c r="G24" s="328" t="s">
        <v>186</v>
      </c>
      <c r="H24" s="45" t="str">
        <f t="shared" si="3"/>
        <v>REDOVNA DJELATNOST VELEUČILIŠTA I VISOKIH ŠKOLA (IZ EVIDENCIJSKIH PRIHODA)</v>
      </c>
      <c r="I24" s="45" t="str">
        <f t="shared" si="4"/>
        <v>0942</v>
      </c>
      <c r="J24" s="224">
        <v>4000</v>
      </c>
      <c r="K24" s="224">
        <v>4000</v>
      </c>
      <c r="L24" s="224">
        <v>4000</v>
      </c>
      <c r="M24" s="49"/>
      <c r="N24" s="246" t="str">
        <f>IF(C24="","",'OPĆI DIO'!$C$1)</f>
        <v>38438 VELEUČILIŠTE MARKO MARULIĆ U KNINU</v>
      </c>
      <c r="O24" s="40" t="str">
        <f t="shared" si="5"/>
        <v>323</v>
      </c>
      <c r="P24" s="40" t="str">
        <f t="shared" si="6"/>
        <v>32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3239</v>
      </c>
      <c r="F25" s="45" t="str">
        <f t="shared" si="2"/>
        <v>Ostale usluge</v>
      </c>
      <c r="G25" s="328" t="s">
        <v>186</v>
      </c>
      <c r="H25" s="45" t="str">
        <f t="shared" si="3"/>
        <v>REDOVNA DJELATNOST VELEUČILIŠTA I VISOKIH ŠKOLA (IZ EVIDENCIJSKIH PRIHODA)</v>
      </c>
      <c r="I25" s="45" t="str">
        <f t="shared" si="4"/>
        <v>0942</v>
      </c>
      <c r="J25" s="224">
        <v>13000</v>
      </c>
      <c r="K25" s="224">
        <v>20000</v>
      </c>
      <c r="L25" s="224">
        <v>20000</v>
      </c>
      <c r="M25" s="49"/>
      <c r="N25" s="246" t="str">
        <f>IF(C25="","",'OPĆI DIO'!$C$1)</f>
        <v>38438 VELEUČILIŠTE MARKO MARULIĆ U KNINU</v>
      </c>
      <c r="O25" s="40" t="str">
        <f t="shared" si="5"/>
        <v>323</v>
      </c>
      <c r="P25" s="40" t="str">
        <f t="shared" si="6"/>
        <v>32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3431</v>
      </c>
      <c r="F26" s="45" t="str">
        <f t="shared" si="2"/>
        <v>Bankarske usluge i usluge platnog prometa</v>
      </c>
      <c r="G26" s="328" t="s">
        <v>186</v>
      </c>
      <c r="H26" s="45" t="str">
        <f t="shared" si="3"/>
        <v>REDOVNA DJELATNOST VELEUČILIŠTA I VISOKIH ŠKOLA (IZ EVIDENCIJSKIH PRIHODA)</v>
      </c>
      <c r="I26" s="45" t="str">
        <f t="shared" si="4"/>
        <v>0942</v>
      </c>
      <c r="J26" s="224">
        <v>1000</v>
      </c>
      <c r="K26" s="224">
        <v>1000</v>
      </c>
      <c r="L26" s="224">
        <v>1000</v>
      </c>
      <c r="M26" s="49"/>
      <c r="N26" s="246" t="str">
        <f>IF(C26="","",'OPĆI DIO'!$C$1)</f>
        <v>38438 VELEUČILIŠTE MARKO MARULIĆ U KNINU</v>
      </c>
      <c r="O26" s="40" t="str">
        <f t="shared" si="5"/>
        <v>343</v>
      </c>
      <c r="P26" s="40" t="str">
        <f t="shared" si="6"/>
        <v>34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4221</v>
      </c>
      <c r="F27" s="45" t="str">
        <f t="shared" si="2"/>
        <v>Uredska oprema i namještaj</v>
      </c>
      <c r="G27" s="328" t="s">
        <v>186</v>
      </c>
      <c r="H27" s="45" t="str">
        <f t="shared" si="3"/>
        <v>REDOVNA DJELATNOST VELEUČILIŠTA I VISOKIH ŠKOLA (IZ EVIDENCIJSKIH PRIHODA)</v>
      </c>
      <c r="I27" s="45" t="str">
        <f t="shared" si="4"/>
        <v>0942</v>
      </c>
      <c r="J27" s="224">
        <v>10000</v>
      </c>
      <c r="K27" s="224">
        <v>10000</v>
      </c>
      <c r="L27" s="224">
        <v>10000</v>
      </c>
      <c r="M27" s="49"/>
      <c r="N27" s="246" t="str">
        <f>IF(C27="","",'OPĆI DIO'!$C$1)</f>
        <v>38438 VELEUČILIŠTE MARKO MARULIĆ U KNINU</v>
      </c>
      <c r="O27" s="40" t="str">
        <f t="shared" si="5"/>
        <v>422</v>
      </c>
      <c r="P27" s="40" t="str">
        <f t="shared" si="6"/>
        <v>42</v>
      </c>
      <c r="Q27" s="40" t="str">
        <f t="shared" si="7"/>
        <v>43</v>
      </c>
      <c r="R27" s="40" t="str">
        <f t="shared" si="8"/>
        <v>94</v>
      </c>
      <c r="S27" s="40" t="str">
        <f t="shared" si="9"/>
        <v>4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4223</v>
      </c>
      <c r="F28" s="45" t="str">
        <f t="shared" si="2"/>
        <v>Oprema za održavanje i zaštitu</v>
      </c>
      <c r="G28" s="328" t="s">
        <v>186</v>
      </c>
      <c r="H28" s="45" t="str">
        <f t="shared" si="3"/>
        <v>REDOVNA DJELATNOST VELEUČILIŠTA I VISOKIH ŠKOLA (IZ EVIDENCIJSKIH PRIHODA)</v>
      </c>
      <c r="I28" s="45" t="str">
        <f t="shared" si="4"/>
        <v>0942</v>
      </c>
      <c r="J28" s="224">
        <v>5000</v>
      </c>
      <c r="K28" s="224">
        <v>5000</v>
      </c>
      <c r="L28" s="224">
        <v>5000</v>
      </c>
      <c r="M28" s="49"/>
      <c r="N28" s="246" t="str">
        <f>IF(C28="","",'OPĆI DIO'!$C$1)</f>
        <v>38438 VELEUČILIŠTE MARKO MARULIĆ U KNINU</v>
      </c>
      <c r="O28" s="40" t="str">
        <f t="shared" si="5"/>
        <v>422</v>
      </c>
      <c r="P28" s="40" t="str">
        <f t="shared" si="6"/>
        <v>42</v>
      </c>
      <c r="Q28" s="40" t="str">
        <f t="shared" si="7"/>
        <v>43</v>
      </c>
      <c r="R28" s="40" t="str">
        <f t="shared" si="8"/>
        <v>94</v>
      </c>
      <c r="S28" s="40" t="str">
        <f t="shared" si="9"/>
        <v>4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4224</v>
      </c>
      <c r="F29" s="45" t="str">
        <f t="shared" si="2"/>
        <v>Medicinska i laboratorijska oprema</v>
      </c>
      <c r="G29" s="328" t="s">
        <v>186</v>
      </c>
      <c r="H29" s="45" t="str">
        <f t="shared" si="3"/>
        <v>REDOVNA DJELATNOST VELEUČILIŠTA I VISOKIH ŠKOLA (IZ EVIDENCIJSKIH PRIHODA)</v>
      </c>
      <c r="I29" s="45" t="str">
        <f t="shared" si="4"/>
        <v>0942</v>
      </c>
      <c r="J29" s="224">
        <v>15000</v>
      </c>
      <c r="K29" s="224">
        <v>15000</v>
      </c>
      <c r="L29" s="224">
        <v>15000</v>
      </c>
      <c r="M29" s="49"/>
      <c r="N29" s="246" t="str">
        <f>IF(C29="","",'OPĆI DIO'!$C$1)</f>
        <v>38438 VELEUČILIŠTE MARKO MARULIĆ U KNINU</v>
      </c>
      <c r="O29" s="40" t="str">
        <f t="shared" si="5"/>
        <v>422</v>
      </c>
      <c r="P29" s="40" t="str">
        <f t="shared" si="6"/>
        <v>42</v>
      </c>
      <c r="Q29" s="40" t="str">
        <f t="shared" si="7"/>
        <v>43</v>
      </c>
      <c r="R29" s="40" t="str">
        <f t="shared" si="8"/>
        <v>94</v>
      </c>
      <c r="S29" s="40" t="str">
        <f t="shared" si="9"/>
        <v>4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4225</v>
      </c>
      <c r="F30" s="45" t="str">
        <f t="shared" si="2"/>
        <v>Instrumenti, uređaji i strojevi</v>
      </c>
      <c r="G30" s="328" t="s">
        <v>186</v>
      </c>
      <c r="H30" s="45" t="str">
        <f t="shared" si="3"/>
        <v>REDOVNA DJELATNOST VELEUČILIŠTA I VISOKIH ŠKOLA (IZ EVIDENCIJSKIH PRIHODA)</v>
      </c>
      <c r="I30" s="45" t="str">
        <f t="shared" si="4"/>
        <v>0942</v>
      </c>
      <c r="J30" s="224">
        <v>35000</v>
      </c>
      <c r="K30" s="224">
        <v>5000</v>
      </c>
      <c r="L30" s="224">
        <v>5000</v>
      </c>
      <c r="M30" s="49"/>
      <c r="N30" s="246" t="str">
        <f>IF(C30="","",'OPĆI DIO'!$C$1)</f>
        <v>38438 VELEUČILIŠTE MARKO MARULIĆ U KNINU</v>
      </c>
      <c r="O30" s="40" t="str">
        <f t="shared" si="5"/>
        <v>422</v>
      </c>
      <c r="P30" s="40" t="str">
        <f t="shared" si="6"/>
        <v>42</v>
      </c>
      <c r="Q30" s="40" t="str">
        <f t="shared" si="7"/>
        <v>43</v>
      </c>
      <c r="R30" s="40" t="str">
        <f t="shared" si="8"/>
        <v>94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4241</v>
      </c>
      <c r="F31" s="45" t="str">
        <f t="shared" si="2"/>
        <v>Knjige</v>
      </c>
      <c r="G31" s="328" t="s">
        <v>186</v>
      </c>
      <c r="H31" s="45" t="str">
        <f t="shared" si="3"/>
        <v>REDOVNA DJELATNOST VELEUČILIŠTA I VISOKIH ŠKOLA (IZ EVIDENCIJSKIH PRIHODA)</v>
      </c>
      <c r="I31" s="45" t="str">
        <f t="shared" si="4"/>
        <v>0942</v>
      </c>
      <c r="J31" s="224">
        <v>2000</v>
      </c>
      <c r="K31" s="224">
        <v>2000</v>
      </c>
      <c r="L31" s="224">
        <v>2000</v>
      </c>
      <c r="M31" s="49"/>
      <c r="N31" s="246" t="str">
        <f>IF(C31="","",'OPĆI DIO'!$C$1)</f>
        <v>38438 VELEUČILIŠTE MARKO MARULIĆ U KNINU</v>
      </c>
      <c r="O31" s="40" t="str">
        <f t="shared" si="5"/>
        <v>424</v>
      </c>
      <c r="P31" s="40" t="str">
        <f t="shared" si="6"/>
        <v>42</v>
      </c>
      <c r="Q31" s="40" t="str">
        <f t="shared" si="7"/>
        <v>43</v>
      </c>
      <c r="R31" s="40" t="str">
        <f t="shared" si="8"/>
        <v>94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/>
      </c>
      <c r="B32" s="44" t="str">
        <f>IF(C32="","",VLOOKUP('OPĆI DIO'!$C$1,'OPĆI DIO'!$N$4:$W$137,9,FALSE))</f>
        <v/>
      </c>
      <c r="C32" s="50"/>
      <c r="D32" s="45" t="str">
        <f t="shared" si="1"/>
        <v/>
      </c>
      <c r="E32" s="50"/>
      <c r="F32" s="45" t="str">
        <f t="shared" si="2"/>
        <v/>
      </c>
      <c r="G32" s="328"/>
      <c r="H32" s="45" t="str">
        <f t="shared" si="3"/>
        <v/>
      </c>
      <c r="I32" s="45" t="str">
        <f t="shared" si="4"/>
        <v/>
      </c>
      <c r="J32" s="224"/>
      <c r="K32" s="224"/>
      <c r="L32" s="224"/>
      <c r="M32" s="49"/>
      <c r="N32" s="246" t="str">
        <f>IF(C32="","",'OPĆI DIO'!$C$1)</f>
        <v/>
      </c>
      <c r="O32" s="40" t="str">
        <f t="shared" si="5"/>
        <v/>
      </c>
      <c r="P32" s="40" t="str">
        <f t="shared" si="6"/>
        <v/>
      </c>
      <c r="Q32" s="40" t="str">
        <f t="shared" si="7"/>
        <v/>
      </c>
      <c r="R32" s="40" t="str">
        <f t="shared" si="8"/>
        <v/>
      </c>
      <c r="S32" s="40" t="str">
        <f t="shared" si="9"/>
        <v/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/>
      </c>
      <c r="B33" s="44" t="str">
        <f>IF(C33="","",VLOOKUP('OPĆI DIO'!$C$1,'OPĆI DIO'!$N$4:$W$137,9,FALSE))</f>
        <v/>
      </c>
      <c r="C33" s="50"/>
      <c r="D33" s="45" t="str">
        <f t="shared" si="1"/>
        <v/>
      </c>
      <c r="E33" s="50"/>
      <c r="F33" s="45" t="str">
        <f t="shared" si="2"/>
        <v/>
      </c>
      <c r="G33" s="328"/>
      <c r="H33" s="45" t="str">
        <f t="shared" si="3"/>
        <v/>
      </c>
      <c r="I33" s="45" t="str">
        <f t="shared" si="4"/>
        <v/>
      </c>
      <c r="J33" s="224"/>
      <c r="K33" s="224"/>
      <c r="L33" s="224"/>
      <c r="M33" s="49"/>
      <c r="N33" s="246" t="str">
        <f>IF(C33="","",'OPĆI DIO'!$C$1)</f>
        <v/>
      </c>
      <c r="O33" s="40" t="str">
        <f t="shared" si="5"/>
        <v/>
      </c>
      <c r="P33" s="40" t="str">
        <f t="shared" si="6"/>
        <v/>
      </c>
      <c r="Q33" s="40" t="str">
        <f t="shared" si="7"/>
        <v/>
      </c>
      <c r="R33" s="40" t="str">
        <f t="shared" si="8"/>
        <v/>
      </c>
      <c r="S33" s="40" t="str">
        <f t="shared" si="9"/>
        <v/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3292</v>
      </c>
      <c r="F34" s="45" t="str">
        <f t="shared" si="2"/>
        <v>Premije osiguranja</v>
      </c>
      <c r="G34" s="328" t="s">
        <v>186</v>
      </c>
      <c r="H34" s="45" t="str">
        <f t="shared" si="3"/>
        <v>REDOVNA DJELATNOST VELEUČILIŠTA I VISOKIH ŠKOLA (IZ EVIDENCIJSKIH PRIHODA)</v>
      </c>
      <c r="I34" s="45" t="str">
        <f t="shared" si="4"/>
        <v>0942</v>
      </c>
      <c r="J34" s="224">
        <v>5000</v>
      </c>
      <c r="K34" s="224">
        <v>5000</v>
      </c>
      <c r="L34" s="224">
        <v>5000</v>
      </c>
      <c r="M34" s="49"/>
      <c r="N34" s="246" t="str">
        <f>IF(C34="","",'OPĆI DIO'!$C$1)</f>
        <v>38438 VELEUČILIŠTE MARKO MARULIĆ U KNINU</v>
      </c>
      <c r="O34" s="40" t="str">
        <f t="shared" si="5"/>
        <v>329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3293</v>
      </c>
      <c r="F35" s="45" t="str">
        <f t="shared" si="2"/>
        <v>Reprezentacija</v>
      </c>
      <c r="G35" s="328" t="s">
        <v>186</v>
      </c>
      <c r="H35" s="45" t="str">
        <f t="shared" si="3"/>
        <v>REDOVNA DJELATNOST VELEUČILIŠTA I VISOKIH ŠKOLA (IZ EVIDENCIJSKIH PRIHODA)</v>
      </c>
      <c r="I35" s="45" t="str">
        <f t="shared" si="4"/>
        <v>0942</v>
      </c>
      <c r="J35" s="224">
        <v>7000</v>
      </c>
      <c r="K35" s="224">
        <v>7000</v>
      </c>
      <c r="L35" s="224">
        <v>7000</v>
      </c>
      <c r="M35" s="49"/>
      <c r="N35" s="246" t="str">
        <f>IF(C35="","",'OPĆI DIO'!$C$1)</f>
        <v>38438 VELEUČILIŠTE MARKO MARULIĆ U KNINU</v>
      </c>
      <c r="O35" s="40" t="str">
        <f t="shared" si="5"/>
        <v>329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3299</v>
      </c>
      <c r="F36" s="45" t="str">
        <f t="shared" si="2"/>
        <v>Ostali nespomenuti rashodi poslovanja</v>
      </c>
      <c r="G36" s="328" t="s">
        <v>186</v>
      </c>
      <c r="H36" s="45" t="str">
        <f t="shared" si="3"/>
        <v>REDOVNA DJELATNOST VELEUČILIŠTA I VISOKIH ŠKOLA (IZ EVIDENCIJSKIH PRIHODA)</v>
      </c>
      <c r="I36" s="45" t="str">
        <f t="shared" si="4"/>
        <v>0942</v>
      </c>
      <c r="J36" s="224">
        <v>8000</v>
      </c>
      <c r="K36" s="224">
        <v>13000</v>
      </c>
      <c r="L36" s="224">
        <v>18000</v>
      </c>
      <c r="M36" s="49"/>
      <c r="N36" s="246" t="str">
        <f>IF(C36="","",'OPĆI DIO'!$C$1)</f>
        <v>38438 VELEUČILIŠTE MARKO MARULIĆ U KNINU</v>
      </c>
      <c r="O36" s="40" t="str">
        <f t="shared" si="5"/>
        <v>329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/>
      </c>
      <c r="B37" s="44" t="str">
        <f>IF(C37="","",VLOOKUP('OPĆI DIO'!$C$1,'OPĆI DIO'!$N$4:$W$137,9,FALSE))</f>
        <v/>
      </c>
      <c r="C37" s="50"/>
      <c r="D37" s="45" t="str">
        <f t="shared" si="1"/>
        <v/>
      </c>
      <c r="E37" s="50"/>
      <c r="F37" s="45" t="str">
        <f t="shared" si="2"/>
        <v/>
      </c>
      <c r="G37" s="328"/>
      <c r="H37" s="45" t="str">
        <f t="shared" si="3"/>
        <v/>
      </c>
      <c r="I37" s="45" t="str">
        <f t="shared" si="4"/>
        <v/>
      </c>
      <c r="J37" s="224"/>
      <c r="K37" s="224"/>
      <c r="L37" s="224"/>
      <c r="M37" s="49"/>
      <c r="N37" s="246" t="str">
        <f>IF(C37="","",'OPĆI DIO'!$C$1)</f>
        <v/>
      </c>
      <c r="O37" s="40" t="str">
        <f t="shared" si="5"/>
        <v/>
      </c>
      <c r="P37" s="40" t="str">
        <f t="shared" si="6"/>
        <v/>
      </c>
      <c r="Q37" s="40" t="str">
        <f t="shared" si="7"/>
        <v/>
      </c>
      <c r="R37" s="40" t="str">
        <f t="shared" si="8"/>
        <v/>
      </c>
      <c r="S37" s="40" t="str">
        <f t="shared" si="9"/>
        <v/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52</v>
      </c>
      <c r="D38" s="45" t="str">
        <f t="shared" si="1"/>
        <v>Ostale pomoći</v>
      </c>
      <c r="E38" s="50">
        <v>3239</v>
      </c>
      <c r="F38" s="45" t="str">
        <f t="shared" si="2"/>
        <v>Ostale usluge</v>
      </c>
      <c r="G38" s="328" t="s">
        <v>1430</v>
      </c>
      <c r="H38" s="45" t="str">
        <f t="shared" si="3"/>
        <v>PROGRAMI POBOLJŠANJA STUDENTSKOG STANDARDA</v>
      </c>
      <c r="I38" s="45" t="str">
        <f t="shared" si="4"/>
        <v>0960</v>
      </c>
      <c r="J38" s="224">
        <v>7000</v>
      </c>
      <c r="K38" s="224"/>
      <c r="L38" s="224"/>
      <c r="M38" s="49"/>
      <c r="N38" s="246" t="str">
        <f>IF(C38="","",'OPĆI DIO'!$C$1)</f>
        <v>38438 VELEUČILIŠTE MARKO MARULIĆ U KNINU</v>
      </c>
      <c r="O38" s="40" t="str">
        <f t="shared" si="5"/>
        <v>323</v>
      </c>
      <c r="P38" s="40" t="str">
        <f t="shared" si="6"/>
        <v>32</v>
      </c>
      <c r="Q38" s="40" t="str">
        <f t="shared" si="7"/>
        <v>52</v>
      </c>
      <c r="R38" s="40" t="str">
        <f t="shared" si="8"/>
        <v>96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/>
      </c>
      <c r="B39" s="44" t="str">
        <f>IF(C39="","",VLOOKUP('OPĆI DIO'!$C$1,'OPĆI DIO'!$N$4:$W$137,9,FALSE))</f>
        <v/>
      </c>
      <c r="C39" s="327"/>
      <c r="D39" s="45" t="str">
        <f t="shared" si="1"/>
        <v/>
      </c>
      <c r="E39" s="327"/>
      <c r="F39" s="45" t="str">
        <f t="shared" si="2"/>
        <v/>
      </c>
      <c r="G39" s="328"/>
      <c r="H39" s="45" t="str">
        <f t="shared" si="3"/>
        <v/>
      </c>
      <c r="I39" s="45" t="str">
        <f t="shared" si="4"/>
        <v/>
      </c>
      <c r="J39" s="224"/>
      <c r="K39" s="224"/>
      <c r="L39" s="224"/>
      <c r="M39" s="49"/>
      <c r="N39" s="246" t="str">
        <f>IF(C39="","",'OPĆI DIO'!$C$1)</f>
        <v/>
      </c>
      <c r="O39" s="40" t="str">
        <f t="shared" si="5"/>
        <v/>
      </c>
      <c r="P39" s="40" t="str">
        <f t="shared" si="6"/>
        <v/>
      </c>
      <c r="Q39" s="40" t="str">
        <f t="shared" si="7"/>
        <v/>
      </c>
      <c r="R39" s="40" t="str">
        <f t="shared" si="8"/>
        <v/>
      </c>
      <c r="S39" s="40" t="str">
        <f t="shared" si="9"/>
        <v/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/>
      </c>
      <c r="B40" s="44" t="str">
        <f>IF(C40="","",VLOOKUP('OPĆI DIO'!$C$1,'OPĆI DIO'!$N$4:$W$137,9,FALSE))</f>
        <v/>
      </c>
      <c r="C40" s="50"/>
      <c r="D40" s="45" t="str">
        <f t="shared" si="1"/>
        <v/>
      </c>
      <c r="E40" s="50"/>
      <c r="F40" s="45" t="str">
        <f t="shared" si="2"/>
        <v/>
      </c>
      <c r="G40" s="328"/>
      <c r="H40" s="45" t="str">
        <f t="shared" si="3"/>
        <v/>
      </c>
      <c r="I40" s="45" t="str">
        <f t="shared" si="4"/>
        <v/>
      </c>
      <c r="J40" s="224"/>
      <c r="K40" s="224"/>
      <c r="L40" s="224"/>
      <c r="M40" s="49"/>
      <c r="N40" s="246" t="str">
        <f>IF(C40="","",'OPĆI DIO'!$C$1)</f>
        <v/>
      </c>
      <c r="O40" s="40" t="str">
        <f t="shared" si="5"/>
        <v/>
      </c>
      <c r="P40" s="40" t="str">
        <f t="shared" si="6"/>
        <v/>
      </c>
      <c r="Q40" s="40" t="str">
        <f t="shared" si="7"/>
        <v/>
      </c>
      <c r="R40" s="40" t="str">
        <f t="shared" si="8"/>
        <v/>
      </c>
      <c r="S40" s="40" t="str">
        <f t="shared" si="9"/>
        <v/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/>
      </c>
      <c r="B41" s="44" t="str">
        <f>IF(C41="","",VLOOKUP('OPĆI DIO'!$C$1,'OPĆI DIO'!$N$4:$W$137,9,FALSE))</f>
        <v/>
      </c>
      <c r="C41" s="50"/>
      <c r="D41" s="45" t="str">
        <f t="shared" si="1"/>
        <v/>
      </c>
      <c r="E41" s="50"/>
      <c r="F41" s="45" t="str">
        <f t="shared" si="2"/>
        <v/>
      </c>
      <c r="G41" s="328"/>
      <c r="H41" s="45" t="str">
        <f t="shared" si="3"/>
        <v/>
      </c>
      <c r="I41" s="45" t="str">
        <f t="shared" si="4"/>
        <v/>
      </c>
      <c r="J41" s="224"/>
      <c r="K41" s="224"/>
      <c r="L41" s="224"/>
      <c r="M41" s="49"/>
      <c r="N41" s="246" t="str">
        <f>IF(C41="","",'OPĆI DIO'!$C$1)</f>
        <v/>
      </c>
      <c r="O41" s="40" t="str">
        <f t="shared" si="5"/>
        <v/>
      </c>
      <c r="P41" s="40" t="str">
        <f t="shared" si="6"/>
        <v/>
      </c>
      <c r="Q41" s="40" t="str">
        <f t="shared" si="7"/>
        <v/>
      </c>
      <c r="R41" s="40" t="str">
        <f t="shared" si="8"/>
        <v/>
      </c>
      <c r="S41" s="40" t="str">
        <f t="shared" si="9"/>
        <v/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/>
      </c>
      <c r="B42" s="44" t="str">
        <f>IF(C42="","",VLOOKUP('OPĆI DIO'!$C$1,'OPĆI DIO'!$N$4:$W$137,9,FALSE))</f>
        <v/>
      </c>
      <c r="C42" s="50"/>
      <c r="D42" s="45" t="str">
        <f t="shared" si="1"/>
        <v/>
      </c>
      <c r="E42" s="50"/>
      <c r="F42" s="45" t="str">
        <f t="shared" si="2"/>
        <v/>
      </c>
      <c r="G42" s="328"/>
      <c r="H42" s="45" t="str">
        <f t="shared" si="3"/>
        <v/>
      </c>
      <c r="I42" s="45" t="str">
        <f t="shared" si="4"/>
        <v/>
      </c>
      <c r="J42" s="224"/>
      <c r="K42" s="224"/>
      <c r="L42" s="224"/>
      <c r="M42" s="49"/>
      <c r="N42" s="246" t="str">
        <f>IF(C42="","",'OPĆI DIO'!$C$1)</f>
        <v/>
      </c>
      <c r="O42" s="40" t="str">
        <f t="shared" si="5"/>
        <v/>
      </c>
      <c r="P42" s="40" t="str">
        <f t="shared" si="6"/>
        <v/>
      </c>
      <c r="Q42" s="40" t="str">
        <f t="shared" si="7"/>
        <v/>
      </c>
      <c r="R42" s="40" t="str">
        <f t="shared" si="8"/>
        <v/>
      </c>
      <c r="S42" s="40" t="str">
        <f t="shared" si="9"/>
        <v/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/>
      </c>
      <c r="B43" s="44" t="str">
        <f>IF(C43="","",VLOOKUP('OPĆI DIO'!$C$1,'OPĆI DIO'!$N$4:$W$137,9,FALSE))</f>
        <v/>
      </c>
      <c r="C43" s="50"/>
      <c r="D43" s="45" t="str">
        <f t="shared" si="1"/>
        <v/>
      </c>
      <c r="E43" s="50"/>
      <c r="F43" s="45" t="str">
        <f t="shared" si="2"/>
        <v/>
      </c>
      <c r="G43" s="329"/>
      <c r="H43" s="45" t="str">
        <f t="shared" si="3"/>
        <v/>
      </c>
      <c r="I43" s="45" t="str">
        <f t="shared" si="4"/>
        <v/>
      </c>
      <c r="J43" s="224"/>
      <c r="K43" s="224"/>
      <c r="L43" s="224"/>
      <c r="M43" s="49"/>
      <c r="N43" s="246" t="str">
        <f>IF(C43="","",'OPĆI DIO'!$C$1)</f>
        <v/>
      </c>
      <c r="O43" s="40" t="str">
        <f t="shared" si="5"/>
        <v/>
      </c>
      <c r="P43" s="40" t="str">
        <f t="shared" si="6"/>
        <v/>
      </c>
      <c r="Q43" s="40" t="str">
        <f t="shared" si="7"/>
        <v/>
      </c>
      <c r="R43" s="40" t="str">
        <f t="shared" si="8"/>
        <v/>
      </c>
      <c r="S43" s="40" t="str">
        <f t="shared" si="9"/>
        <v/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/>
      </c>
      <c r="B44" s="44" t="str">
        <f>IF(C44="","",VLOOKUP('OPĆI DIO'!$C$1,'OPĆI DIO'!$N$4:$W$137,9,FALSE))</f>
        <v/>
      </c>
      <c r="C44" s="50"/>
      <c r="D44" s="45" t="str">
        <f t="shared" si="1"/>
        <v/>
      </c>
      <c r="E44" s="50"/>
      <c r="F44" s="45" t="str">
        <f t="shared" si="2"/>
        <v/>
      </c>
      <c r="G44" s="329"/>
      <c r="H44" s="45" t="str">
        <f t="shared" si="3"/>
        <v/>
      </c>
      <c r="I44" s="45" t="str">
        <f t="shared" si="4"/>
        <v/>
      </c>
      <c r="J44" s="224"/>
      <c r="K44" s="224"/>
      <c r="L44" s="224"/>
      <c r="M44" s="49"/>
      <c r="N44" s="246" t="str">
        <f>IF(C44="","",'OPĆI DIO'!$C$1)</f>
        <v/>
      </c>
      <c r="O44" s="40" t="str">
        <f t="shared" si="5"/>
        <v/>
      </c>
      <c r="P44" s="40" t="str">
        <f t="shared" si="6"/>
        <v/>
      </c>
      <c r="Q44" s="40" t="str">
        <f t="shared" si="7"/>
        <v/>
      </c>
      <c r="R44" s="40" t="str">
        <f t="shared" si="8"/>
        <v/>
      </c>
      <c r="S44" s="40" t="str">
        <f t="shared" si="9"/>
        <v/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/>
      </c>
      <c r="B45" s="44" t="str">
        <f>IF(C45="","",VLOOKUP('OPĆI DIO'!$C$1,'OPĆI DIO'!$N$4:$W$137,9,FALSE))</f>
        <v/>
      </c>
      <c r="C45" s="50"/>
      <c r="D45" s="45" t="str">
        <f t="shared" si="1"/>
        <v/>
      </c>
      <c r="E45" s="50"/>
      <c r="F45" s="45" t="str">
        <f t="shared" si="2"/>
        <v/>
      </c>
      <c r="G45" s="329"/>
      <c r="H45" s="45" t="str">
        <f t="shared" si="3"/>
        <v/>
      </c>
      <c r="I45" s="45" t="str">
        <f t="shared" si="4"/>
        <v/>
      </c>
      <c r="J45" s="224"/>
      <c r="K45" s="224"/>
      <c r="L45" s="224"/>
      <c r="M45" s="49"/>
      <c r="N45" s="246" t="str">
        <f>IF(C45="","",'OPĆI DIO'!$C$1)</f>
        <v/>
      </c>
      <c r="O45" s="40" t="str">
        <f t="shared" si="5"/>
        <v/>
      </c>
      <c r="P45" s="40" t="str">
        <f t="shared" si="6"/>
        <v/>
      </c>
      <c r="Q45" s="40" t="str">
        <f t="shared" si="7"/>
        <v/>
      </c>
      <c r="R45" s="40" t="str">
        <f t="shared" si="8"/>
        <v/>
      </c>
      <c r="S45" s="40" t="str">
        <f t="shared" si="9"/>
        <v/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/>
      </c>
      <c r="B46" s="44" t="str">
        <f>IF(C46="","",VLOOKUP('OPĆI DIO'!$C$1,'OPĆI DIO'!$N$4:$W$137,9,FALSE))</f>
        <v/>
      </c>
      <c r="C46" s="50"/>
      <c r="D46" s="45" t="str">
        <f t="shared" si="1"/>
        <v/>
      </c>
      <c r="E46" s="50"/>
      <c r="F46" s="45" t="str">
        <f t="shared" si="2"/>
        <v/>
      </c>
      <c r="G46" s="329"/>
      <c r="H46" s="45" t="str">
        <f t="shared" si="3"/>
        <v/>
      </c>
      <c r="I46" s="45" t="str">
        <f t="shared" si="4"/>
        <v/>
      </c>
      <c r="J46" s="224"/>
      <c r="K46" s="224"/>
      <c r="L46" s="224"/>
      <c r="M46" s="49"/>
      <c r="N46" s="246" t="str">
        <f>IF(C46="","",'OPĆI DIO'!$C$1)</f>
        <v/>
      </c>
      <c r="O46" s="40" t="str">
        <f t="shared" si="5"/>
        <v/>
      </c>
      <c r="P46" s="40" t="str">
        <f t="shared" si="6"/>
        <v/>
      </c>
      <c r="Q46" s="40" t="str">
        <f t="shared" si="7"/>
        <v/>
      </c>
      <c r="R46" s="40" t="str">
        <f t="shared" si="8"/>
        <v/>
      </c>
      <c r="S46" s="40" t="str">
        <f t="shared" si="9"/>
        <v/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/>
      </c>
      <c r="B47" s="44" t="str">
        <f>IF(C47="","",VLOOKUP('OPĆI DIO'!$C$1,'OPĆI DIO'!$N$4:$W$137,9,FALSE))</f>
        <v/>
      </c>
      <c r="C47" s="50"/>
      <c r="D47" s="45" t="str">
        <f t="shared" si="1"/>
        <v/>
      </c>
      <c r="E47" s="50"/>
      <c r="F47" s="45" t="str">
        <f t="shared" si="2"/>
        <v/>
      </c>
      <c r="G47" s="329"/>
      <c r="H47" s="45" t="str">
        <f t="shared" si="3"/>
        <v/>
      </c>
      <c r="I47" s="45" t="str">
        <f t="shared" si="4"/>
        <v/>
      </c>
      <c r="J47" s="224"/>
      <c r="K47" s="224"/>
      <c r="L47" s="224"/>
      <c r="M47" s="49"/>
      <c r="N47" s="246" t="str">
        <f>IF(C47="","",'OPĆI DIO'!$C$1)</f>
        <v/>
      </c>
      <c r="O47" s="40" t="str">
        <f t="shared" si="5"/>
        <v/>
      </c>
      <c r="P47" s="40" t="str">
        <f t="shared" si="6"/>
        <v/>
      </c>
      <c r="Q47" s="40" t="str">
        <f t="shared" si="7"/>
        <v/>
      </c>
      <c r="R47" s="40" t="str">
        <f t="shared" si="8"/>
        <v/>
      </c>
      <c r="S47" s="40" t="str">
        <f t="shared" si="9"/>
        <v/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/>
      </c>
      <c r="B48" s="44" t="str">
        <f>IF(C48="","",VLOOKUP('OPĆI DIO'!$C$1,'OPĆI DIO'!$N$4:$W$137,9,FALSE))</f>
        <v/>
      </c>
      <c r="C48" s="50"/>
      <c r="D48" s="45" t="str">
        <f t="shared" si="1"/>
        <v/>
      </c>
      <c r="E48" s="50"/>
      <c r="F48" s="45" t="str">
        <f t="shared" si="2"/>
        <v/>
      </c>
      <c r="G48" s="329"/>
      <c r="H48" s="45" t="str">
        <f t="shared" si="3"/>
        <v/>
      </c>
      <c r="I48" s="45" t="str">
        <f t="shared" si="4"/>
        <v/>
      </c>
      <c r="J48" s="224"/>
      <c r="K48" s="224"/>
      <c r="L48" s="224"/>
      <c r="M48" s="49"/>
      <c r="N48" s="246" t="str">
        <f>IF(C48="","",'OPĆI DIO'!$C$1)</f>
        <v/>
      </c>
      <c r="O48" s="40" t="str">
        <f t="shared" si="5"/>
        <v/>
      </c>
      <c r="P48" s="40" t="str">
        <f t="shared" si="6"/>
        <v/>
      </c>
      <c r="Q48" s="40" t="str">
        <f t="shared" si="7"/>
        <v/>
      </c>
      <c r="R48" s="40" t="str">
        <f t="shared" si="8"/>
        <v/>
      </c>
      <c r="S48" s="40" t="str">
        <f t="shared" si="9"/>
        <v/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/>
      </c>
      <c r="B49" s="44" t="str">
        <f>IF(C49="","",VLOOKUP('OPĆI DIO'!$C$1,'OPĆI DIO'!$N$4:$W$137,9,FALSE))</f>
        <v/>
      </c>
      <c r="C49" s="50"/>
      <c r="D49" s="45" t="str">
        <f t="shared" si="1"/>
        <v/>
      </c>
      <c r="E49" s="50"/>
      <c r="F49" s="45" t="str">
        <f t="shared" si="2"/>
        <v/>
      </c>
      <c r="G49" s="329"/>
      <c r="H49" s="45" t="str">
        <f t="shared" si="3"/>
        <v/>
      </c>
      <c r="I49" s="45" t="str">
        <f t="shared" si="4"/>
        <v/>
      </c>
      <c r="J49" s="224"/>
      <c r="K49" s="224"/>
      <c r="L49" s="224"/>
      <c r="M49" s="49"/>
      <c r="N49" s="246" t="str">
        <f>IF(C49="","",'OPĆI DIO'!$C$1)</f>
        <v/>
      </c>
      <c r="O49" s="40" t="str">
        <f t="shared" si="5"/>
        <v/>
      </c>
      <c r="P49" s="40" t="str">
        <f t="shared" si="6"/>
        <v/>
      </c>
      <c r="Q49" s="40" t="str">
        <f t="shared" si="7"/>
        <v/>
      </c>
      <c r="R49" s="40" t="str">
        <f t="shared" si="8"/>
        <v/>
      </c>
      <c r="S49" s="40" t="str">
        <f t="shared" si="9"/>
        <v/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/>
      </c>
      <c r="B50" s="44" t="str">
        <f>IF(C50="","",VLOOKUP('OPĆI DIO'!$C$1,'OPĆI DIO'!$N$4:$W$137,9,FALSE))</f>
        <v/>
      </c>
      <c r="C50" s="50"/>
      <c r="D50" s="45" t="str">
        <f t="shared" si="1"/>
        <v/>
      </c>
      <c r="E50" s="50"/>
      <c r="F50" s="45" t="str">
        <f t="shared" si="2"/>
        <v/>
      </c>
      <c r="G50" s="329"/>
      <c r="H50" s="45" t="str">
        <f t="shared" si="3"/>
        <v/>
      </c>
      <c r="I50" s="45" t="str">
        <f t="shared" si="4"/>
        <v/>
      </c>
      <c r="J50" s="224"/>
      <c r="K50" s="224"/>
      <c r="L50" s="224"/>
      <c r="M50" s="49"/>
      <c r="N50" s="246" t="str">
        <f>IF(C50="","",'OPĆI DIO'!$C$1)</f>
        <v/>
      </c>
      <c r="O50" s="40" t="str">
        <f t="shared" si="5"/>
        <v/>
      </c>
      <c r="P50" s="40" t="str">
        <f t="shared" si="6"/>
        <v/>
      </c>
      <c r="Q50" s="40" t="str">
        <f t="shared" si="7"/>
        <v/>
      </c>
      <c r="R50" s="40" t="str">
        <f t="shared" si="8"/>
        <v/>
      </c>
      <c r="S50" s="40" t="str">
        <f t="shared" si="9"/>
        <v/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/>
      </c>
      <c r="B51" s="44" t="str">
        <f>IF(C51="","",VLOOKUP('OPĆI DIO'!$C$1,'OPĆI DIO'!$N$4:$W$137,9,FALSE))</f>
        <v/>
      </c>
      <c r="C51" s="50"/>
      <c r="D51" s="45" t="str">
        <f t="shared" si="1"/>
        <v/>
      </c>
      <c r="E51" s="50"/>
      <c r="F51" s="45" t="str">
        <f t="shared" si="2"/>
        <v/>
      </c>
      <c r="G51" s="329"/>
      <c r="H51" s="45" t="str">
        <f t="shared" si="3"/>
        <v/>
      </c>
      <c r="I51" s="45" t="str">
        <f t="shared" si="4"/>
        <v/>
      </c>
      <c r="J51" s="224"/>
      <c r="K51" s="224"/>
      <c r="L51" s="224"/>
      <c r="M51" s="49"/>
      <c r="N51" s="246" t="str">
        <f>IF(C51="","",'OPĆI DIO'!$C$1)</f>
        <v/>
      </c>
      <c r="O51" s="40" t="str">
        <f t="shared" si="5"/>
        <v/>
      </c>
      <c r="P51" s="40" t="str">
        <f t="shared" si="6"/>
        <v/>
      </c>
      <c r="Q51" s="40" t="str">
        <f t="shared" si="7"/>
        <v/>
      </c>
      <c r="R51" s="40" t="str">
        <f t="shared" si="8"/>
        <v/>
      </c>
      <c r="S51" s="40" t="str">
        <f t="shared" si="9"/>
        <v/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/>
      </c>
      <c r="B52" s="44" t="str">
        <f>IF(C52="","",VLOOKUP('OPĆI DIO'!$C$1,'OPĆI DIO'!$N$4:$W$137,9,FALSE))</f>
        <v/>
      </c>
      <c r="C52" s="50"/>
      <c r="D52" s="45" t="str">
        <f t="shared" si="1"/>
        <v/>
      </c>
      <c r="E52" s="50"/>
      <c r="F52" s="45" t="str">
        <f t="shared" si="2"/>
        <v/>
      </c>
      <c r="G52" s="329"/>
      <c r="H52" s="45" t="str">
        <f t="shared" si="3"/>
        <v/>
      </c>
      <c r="I52" s="45" t="str">
        <f t="shared" si="4"/>
        <v/>
      </c>
      <c r="J52" s="224"/>
      <c r="K52" s="224"/>
      <c r="L52" s="224"/>
      <c r="M52" s="49"/>
      <c r="N52" s="246" t="str">
        <f>IF(C52="","",'OPĆI DIO'!$C$1)</f>
        <v/>
      </c>
      <c r="O52" s="40" t="str">
        <f t="shared" si="5"/>
        <v/>
      </c>
      <c r="P52" s="40" t="str">
        <f t="shared" si="6"/>
        <v/>
      </c>
      <c r="Q52" s="40" t="str">
        <f t="shared" si="7"/>
        <v/>
      </c>
      <c r="R52" s="40" t="str">
        <f t="shared" si="8"/>
        <v/>
      </c>
      <c r="S52" s="40" t="str">
        <f t="shared" si="9"/>
        <v/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/>
      </c>
      <c r="B53" s="44" t="str">
        <f>IF(C53="","",VLOOKUP('OPĆI DIO'!$C$1,'OPĆI DIO'!$N$4:$W$137,9,FALSE))</f>
        <v/>
      </c>
      <c r="C53" s="50"/>
      <c r="D53" s="45" t="str">
        <f t="shared" si="1"/>
        <v/>
      </c>
      <c r="E53" s="50"/>
      <c r="F53" s="45" t="str">
        <f t="shared" si="2"/>
        <v/>
      </c>
      <c r="G53" s="329"/>
      <c r="H53" s="45" t="str">
        <f t="shared" si="3"/>
        <v/>
      </c>
      <c r="I53" s="45" t="str">
        <f t="shared" si="4"/>
        <v/>
      </c>
      <c r="J53" s="224"/>
      <c r="K53" s="224"/>
      <c r="L53" s="224"/>
      <c r="M53" s="49"/>
      <c r="N53" s="246" t="str">
        <f>IF(C53="","",'OPĆI DIO'!$C$1)</f>
        <v/>
      </c>
      <c r="O53" s="40" t="str">
        <f t="shared" si="5"/>
        <v/>
      </c>
      <c r="P53" s="40" t="str">
        <f t="shared" si="6"/>
        <v/>
      </c>
      <c r="Q53" s="40" t="str">
        <f t="shared" si="7"/>
        <v/>
      </c>
      <c r="R53" s="40" t="str">
        <f t="shared" si="8"/>
        <v/>
      </c>
      <c r="S53" s="40" t="str">
        <f t="shared" si="9"/>
        <v/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/>
      </c>
      <c r="B54" s="44" t="str">
        <f>IF(C54="","",VLOOKUP('OPĆI DIO'!$C$1,'OPĆI DIO'!$N$4:$W$137,9,FALSE))</f>
        <v/>
      </c>
      <c r="C54" s="50"/>
      <c r="D54" s="45" t="str">
        <f t="shared" si="1"/>
        <v/>
      </c>
      <c r="E54" s="50"/>
      <c r="F54" s="45" t="str">
        <f t="shared" si="2"/>
        <v/>
      </c>
      <c r="G54" s="329"/>
      <c r="H54" s="45" t="str">
        <f t="shared" si="3"/>
        <v/>
      </c>
      <c r="I54" s="45" t="str">
        <f t="shared" si="4"/>
        <v/>
      </c>
      <c r="J54" s="224"/>
      <c r="K54" s="224"/>
      <c r="L54" s="224"/>
      <c r="M54" s="49"/>
      <c r="N54" s="246" t="str">
        <f>IF(C54="","",'OPĆI DIO'!$C$1)</f>
        <v/>
      </c>
      <c r="O54" s="40" t="str">
        <f t="shared" si="5"/>
        <v/>
      </c>
      <c r="P54" s="40" t="str">
        <f t="shared" si="6"/>
        <v/>
      </c>
      <c r="Q54" s="40" t="str">
        <f t="shared" si="7"/>
        <v/>
      </c>
      <c r="R54" s="40" t="str">
        <f t="shared" si="8"/>
        <v/>
      </c>
      <c r="S54" s="40" t="str">
        <f t="shared" si="9"/>
        <v/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/>
      </c>
      <c r="B55" s="44" t="str">
        <f>IF(C55="","",VLOOKUP('OPĆI DIO'!$C$1,'OPĆI DIO'!$N$4:$W$137,9,FALSE))</f>
        <v/>
      </c>
      <c r="C55" s="50"/>
      <c r="D55" s="45" t="str">
        <f t="shared" si="1"/>
        <v/>
      </c>
      <c r="E55" s="50"/>
      <c r="F55" s="45" t="str">
        <f t="shared" si="2"/>
        <v/>
      </c>
      <c r="G55" s="329"/>
      <c r="H55" s="45" t="str">
        <f t="shared" si="3"/>
        <v/>
      </c>
      <c r="I55" s="45" t="str">
        <f t="shared" si="4"/>
        <v/>
      </c>
      <c r="J55" s="224"/>
      <c r="K55" s="224"/>
      <c r="L55" s="224"/>
      <c r="M55" s="49"/>
      <c r="N55" s="246" t="str">
        <f>IF(C55="","",'OPĆI DIO'!$C$1)</f>
        <v/>
      </c>
      <c r="O55" s="40" t="str">
        <f t="shared" si="5"/>
        <v/>
      </c>
      <c r="P55" s="40" t="str">
        <f t="shared" si="6"/>
        <v/>
      </c>
      <c r="Q55" s="40" t="str">
        <f t="shared" si="7"/>
        <v/>
      </c>
      <c r="R55" s="40" t="str">
        <f t="shared" si="8"/>
        <v/>
      </c>
      <c r="S55" s="40" t="str">
        <f t="shared" si="9"/>
        <v/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/>
      </c>
      <c r="B56" s="44" t="str">
        <f>IF(C56="","",VLOOKUP('OPĆI DIO'!$C$1,'OPĆI DIO'!$N$4:$W$137,9,FALSE))</f>
        <v/>
      </c>
      <c r="C56" s="50"/>
      <c r="D56" s="45" t="str">
        <f t="shared" si="1"/>
        <v/>
      </c>
      <c r="E56" s="50"/>
      <c r="F56" s="45" t="str">
        <f t="shared" si="2"/>
        <v/>
      </c>
      <c r="G56" s="329"/>
      <c r="H56" s="45" t="str">
        <f t="shared" si="3"/>
        <v/>
      </c>
      <c r="I56" s="45" t="str">
        <f t="shared" si="4"/>
        <v/>
      </c>
      <c r="J56" s="224"/>
      <c r="K56" s="224"/>
      <c r="L56" s="224"/>
      <c r="M56" s="49"/>
      <c r="N56" s="246" t="str">
        <f>IF(C56="","",'OPĆI DIO'!$C$1)</f>
        <v/>
      </c>
      <c r="O56" s="40" t="str">
        <f t="shared" si="5"/>
        <v/>
      </c>
      <c r="P56" s="40" t="str">
        <f t="shared" si="6"/>
        <v/>
      </c>
      <c r="Q56" s="40" t="str">
        <f t="shared" si="7"/>
        <v/>
      </c>
      <c r="R56" s="40" t="str">
        <f t="shared" si="8"/>
        <v/>
      </c>
      <c r="S56" s="40" t="str">
        <f t="shared" si="9"/>
        <v/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/>
      </c>
      <c r="B57" s="44" t="str">
        <f>IF(C57="","",VLOOKUP('OPĆI DIO'!$C$1,'OPĆI DIO'!$N$4:$W$137,9,FALSE))</f>
        <v/>
      </c>
      <c r="C57" s="50"/>
      <c r="D57" s="45" t="str">
        <f t="shared" si="1"/>
        <v/>
      </c>
      <c r="E57" s="50"/>
      <c r="F57" s="45" t="str">
        <f t="shared" si="2"/>
        <v/>
      </c>
      <c r="G57" s="329"/>
      <c r="H57" s="45" t="str">
        <f t="shared" si="3"/>
        <v/>
      </c>
      <c r="I57" s="45" t="str">
        <f t="shared" si="4"/>
        <v/>
      </c>
      <c r="J57" s="224"/>
      <c r="K57" s="224"/>
      <c r="L57" s="224"/>
      <c r="M57" s="49"/>
      <c r="N57" s="246" t="str">
        <f>IF(C57="","",'OPĆI DIO'!$C$1)</f>
        <v/>
      </c>
      <c r="O57" s="40" t="str">
        <f t="shared" si="5"/>
        <v/>
      </c>
      <c r="P57" s="40" t="str">
        <f t="shared" si="6"/>
        <v/>
      </c>
      <c r="Q57" s="40" t="str">
        <f t="shared" si="7"/>
        <v/>
      </c>
      <c r="R57" s="40" t="str">
        <f t="shared" si="8"/>
        <v/>
      </c>
      <c r="S57" s="40" t="str">
        <f t="shared" si="9"/>
        <v/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2"/>
        <v/>
      </c>
      <c r="G59" s="329"/>
      <c r="H59" s="45" t="str">
        <f t="shared" si="3"/>
        <v/>
      </c>
      <c r="I59" s="45" t="str">
        <f t="shared" si="4"/>
        <v/>
      </c>
      <c r="J59" s="224"/>
      <c r="K59" s="224"/>
      <c r="L59" s="224"/>
      <c r="M59" s="49"/>
      <c r="N59" s="246" t="str">
        <f>IF(C59="","",'OPĆI DIO'!$C$1)</f>
        <v/>
      </c>
      <c r="O59" s="40" t="str">
        <f t="shared" si="5"/>
        <v/>
      </c>
      <c r="P59" s="40" t="str">
        <f t="shared" si="6"/>
        <v/>
      </c>
      <c r="Q59" s="40" t="str">
        <f t="shared" si="7"/>
        <v/>
      </c>
      <c r="R59" s="40" t="str">
        <f t="shared" si="8"/>
        <v/>
      </c>
      <c r="S59" s="40" t="str">
        <f t="shared" si="9"/>
        <v/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K22" sqref="K22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3213</v>
      </c>
      <c r="D3" s="45" t="str">
        <f>IFERROR(VLOOKUP(C3,$Y$5:$AA$129,2,FALSE),"")</f>
        <v>Stručno usavršavanje zaposlenika</v>
      </c>
      <c r="E3" s="328" t="s">
        <v>1685</v>
      </c>
      <c r="F3" s="45" t="str">
        <f>IFERROR(VLOOKUP(E3,$AE$6:$AF$1090,2,FALSE),"")</f>
        <v>Erasmus+</v>
      </c>
      <c r="G3" s="45" t="str">
        <f>IFERROR(VLOOKUP(E3,$AE$6:$AH$1090,4,FALSE),"")</f>
        <v>0942</v>
      </c>
      <c r="H3" s="224">
        <v>20000</v>
      </c>
      <c r="I3" s="224">
        <v>20000</v>
      </c>
      <c r="J3" s="224"/>
      <c r="K3" s="93"/>
      <c r="L3" s="92"/>
      <c r="M3" s="92"/>
      <c r="N3" s="93"/>
      <c r="O3" s="218"/>
      <c r="P3" s="49"/>
      <c r="Q3" s="246" t="str">
        <f>IF(C3="","",'OPĆI DIO'!$C$1)</f>
        <v>38438 VELEUČILIŠTE MARKO MARULIĆ U KNINU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L7" sqref="L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408374</v>
      </c>
      <c r="E5" s="335"/>
      <c r="F5" s="335"/>
      <c r="G5" s="336"/>
      <c r="H5" s="335"/>
      <c r="I5" s="335">
        <v>368374</v>
      </c>
      <c r="J5" s="335"/>
      <c r="K5" s="335">
        <v>40000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38438 VELEUČILIŠTE MARKO MARULIĆ U KNINU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1569846</v>
      </c>
      <c r="E6" s="6">
        <f>'A.2 PRIHODI I RASHODI IF'!E7</f>
        <v>1462846</v>
      </c>
      <c r="F6" s="6">
        <f>'A.2 PRIHODI I RASHODI IF'!E8</f>
        <v>0</v>
      </c>
      <c r="G6" s="6">
        <f>'A.2 PRIHODI I RASHODI IF'!E10</f>
        <v>20000</v>
      </c>
      <c r="H6" s="6">
        <f>'A.2 PRIHODI I RASHODI IF'!E12</f>
        <v>0</v>
      </c>
      <c r="I6" s="6">
        <f>'A.2 PRIHODI I RASHODI IF'!E13+'B.2 RAČUN FINANC IF'!E7</f>
        <v>80000</v>
      </c>
      <c r="J6" s="6">
        <f>'A.2 PRIHODI I RASHODI IF'!E15</f>
        <v>0</v>
      </c>
      <c r="K6" s="6">
        <f>'A.2 PRIHODI I RASHODI IF'!E16</f>
        <v>7000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38438 VELEUČILIŠTE MARKO MARULIĆ U KNINU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-285374</v>
      </c>
      <c r="E7" s="337"/>
      <c r="F7" s="337"/>
      <c r="G7" s="337"/>
      <c r="H7" s="337"/>
      <c r="I7" s="337">
        <v>-265374</v>
      </c>
      <c r="J7" s="337"/>
      <c r="K7" s="337">
        <v>-20000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38438 VELEUČILIŠTE MARKO MARULIĆ U KNINU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1692846</v>
      </c>
      <c r="E8" s="6">
        <f>+E5+E6+E7</f>
        <v>1462846</v>
      </c>
      <c r="F8" s="6">
        <f t="shared" ref="F8:W8" si="1">+F5+F6+F7</f>
        <v>0</v>
      </c>
      <c r="G8" s="6">
        <f t="shared" si="1"/>
        <v>20000</v>
      </c>
      <c r="H8" s="6">
        <f t="shared" si="1"/>
        <v>0</v>
      </c>
      <c r="I8" s="6">
        <f t="shared" si="1"/>
        <v>183000</v>
      </c>
      <c r="J8" s="6">
        <f t="shared" si="1"/>
        <v>0</v>
      </c>
      <c r="K8" s="6">
        <f t="shared" si="1"/>
        <v>27000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38438 VELEUČILIŠTE MARKO MARULIĆ U KNINU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1692846</v>
      </c>
      <c r="E9" s="6">
        <f>'A.2 PRIHODI I RASHODI IF'!E32</f>
        <v>1462846</v>
      </c>
      <c r="F9" s="6">
        <f>'A.2 PRIHODI I RASHODI IF'!E33</f>
        <v>0</v>
      </c>
      <c r="G9" s="6">
        <f>'A.2 PRIHODI I RASHODI IF'!E35+'B.2 RAČUN FINANC IF'!E14</f>
        <v>20000</v>
      </c>
      <c r="H9" s="6">
        <f>'A.2 PRIHODI I RASHODI IF'!E37</f>
        <v>0</v>
      </c>
      <c r="I9" s="6">
        <f>'A.2 PRIHODI I RASHODI IF'!E38</f>
        <v>183000</v>
      </c>
      <c r="J9" s="6">
        <f>'A.2 PRIHODI I RASHODI IF'!E40</f>
        <v>0</v>
      </c>
      <c r="K9" s="6">
        <f>'A.2 PRIHODI I RASHODI IF'!E41</f>
        <v>27000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38438 VELEUČILIŠTE MARKO MARULIĆ U KNINU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38438 VELEUČILIŠTE MARKO MARULIĆ U KNINU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38438 VELEUČILIŠTE MARKO MARULIĆ U KNINU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38438 VELEUČILIŠTE MARKO MARULIĆ U KNINU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285374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265374</v>
      </c>
      <c r="J13" s="84">
        <f t="shared" si="4"/>
        <v>0</v>
      </c>
      <c r="K13" s="84">
        <f t="shared" si="4"/>
        <v>20000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38438 VELEUČILIŠTE MARKO MARULIĆ U KNINU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1554225</v>
      </c>
      <c r="E14" s="6">
        <f>'A.2 PRIHODI I RASHODI IF'!F7</f>
        <v>1469225</v>
      </c>
      <c r="F14" s="6">
        <f>'A.2 PRIHODI I RASHODI IF'!F8</f>
        <v>0</v>
      </c>
      <c r="G14" s="6">
        <f>'A.2 PRIHODI I RASHODI IF'!F10</f>
        <v>25000</v>
      </c>
      <c r="H14" s="6">
        <f>'A.2 PRIHODI I RASHODI IF'!F12</f>
        <v>0</v>
      </c>
      <c r="I14" s="6">
        <f>'A.2 PRIHODI I RASHODI IF'!F13+'B.2 RAČUN FINANC IF'!F7</f>
        <v>60000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38438 VELEUČILIŠTE MARKO MARULIĆ U KNINU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-165374</v>
      </c>
      <c r="E15" s="338"/>
      <c r="F15" s="338"/>
      <c r="G15" s="338"/>
      <c r="H15" s="338"/>
      <c r="I15" s="338">
        <v>-165374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38438 VELEUČILIŠTE MARKO MARULIĆ U KNINU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1674225</v>
      </c>
      <c r="E16" s="6">
        <f>+E13+E14+E15</f>
        <v>1469225</v>
      </c>
      <c r="F16" s="6">
        <f t="shared" ref="F16:W16" si="5">+F13+F14+F15</f>
        <v>0</v>
      </c>
      <c r="G16" s="6">
        <f t="shared" si="5"/>
        <v>25000</v>
      </c>
      <c r="H16" s="6">
        <f t="shared" si="5"/>
        <v>0</v>
      </c>
      <c r="I16" s="6">
        <f t="shared" si="5"/>
        <v>160000</v>
      </c>
      <c r="J16" s="6">
        <f t="shared" si="5"/>
        <v>0</v>
      </c>
      <c r="K16" s="6">
        <f t="shared" si="5"/>
        <v>20000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38438 VELEUČILIŠTE MARKO MARULIĆ U KNINU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1674225</v>
      </c>
      <c r="E17" s="6">
        <f>'A.2 PRIHODI I RASHODI IF'!F32</f>
        <v>1469225</v>
      </c>
      <c r="F17" s="6">
        <f>'A.2 PRIHODI I RASHODI IF'!F33</f>
        <v>0</v>
      </c>
      <c r="G17" s="6">
        <f>'A.2 PRIHODI I RASHODI IF'!F35+'B.2 RAČUN FINANC IF'!F14</f>
        <v>25000</v>
      </c>
      <c r="H17" s="6">
        <f>'A.2 PRIHODI I RASHODI IF'!F37</f>
        <v>0</v>
      </c>
      <c r="I17" s="6">
        <f>'A.2 PRIHODI I RASHODI IF'!F38</f>
        <v>160000</v>
      </c>
      <c r="J17" s="6">
        <f>'A.2 PRIHODI I RASHODI IF'!F40</f>
        <v>0</v>
      </c>
      <c r="K17" s="6">
        <f>'A.2 PRIHODI I RASHODI IF'!F41</f>
        <v>20000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38438 VELEUČILIŠTE MARKO MARULIĆ U KNINU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38438 VELEUČILIŠTE MARKO MARULIĆ U KNINU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38438 VELEUČILIŠTE MARKO MARULIĆ U KNINU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38438 VELEUČILIŠTE MARKO MARULIĆ U KNINU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165374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165374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38438 VELEUČILIŠTE MARKO MARULIĆ U KNINU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1545636</v>
      </c>
      <c r="E22" s="6">
        <f>'A.2 PRIHODI I RASHODI IF'!G7</f>
        <v>1475636</v>
      </c>
      <c r="F22" s="6">
        <f>'A.2 PRIHODI I RASHODI IF'!G8</f>
        <v>0</v>
      </c>
      <c r="G22" s="6">
        <f>'A.2 PRIHODI I RASHODI IF'!G10</f>
        <v>30000</v>
      </c>
      <c r="H22" s="6">
        <f>'A.2 PRIHODI I RASHODI IF'!G12</f>
        <v>0</v>
      </c>
      <c r="I22" s="6">
        <f>'A.2 PRIHODI I RASHODI IF'!G13+'B.2 RAČUN FINANC IF'!G7</f>
        <v>40000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38438 VELEUČILIŠTE MARKO MARULIĆ U KNINU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-45374</v>
      </c>
      <c r="E23" s="338"/>
      <c r="F23" s="338"/>
      <c r="G23" s="338"/>
      <c r="H23" s="338"/>
      <c r="I23" s="338">
        <v>-45374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38438 VELEUČILIŠTE MARKO MARULIĆ U KNINU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1665636</v>
      </c>
      <c r="E24" s="6">
        <f>+E21+E22+E23</f>
        <v>1475636</v>
      </c>
      <c r="F24" s="6">
        <f t="shared" ref="F24:W24" si="9">+F21+F22+F23</f>
        <v>0</v>
      </c>
      <c r="G24" s="6">
        <f t="shared" si="9"/>
        <v>30000</v>
      </c>
      <c r="H24" s="6">
        <f t="shared" si="9"/>
        <v>0</v>
      </c>
      <c r="I24" s="6">
        <f t="shared" si="9"/>
        <v>160000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38438 VELEUČILIŠTE MARKO MARULIĆ U KNINU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1665636</v>
      </c>
      <c r="E25" s="6">
        <f>'A.2 PRIHODI I RASHODI IF'!G32</f>
        <v>1475636</v>
      </c>
      <c r="F25" s="6">
        <f>'A.2 PRIHODI I RASHODI IF'!G33</f>
        <v>0</v>
      </c>
      <c r="G25" s="6">
        <f>'A.2 PRIHODI I RASHODI IF'!G35+'B.2 RAČUN FINANC IF'!G14</f>
        <v>30000</v>
      </c>
      <c r="H25" s="6">
        <f>'A.2 PRIHODI I RASHODI IF'!G37</f>
        <v>0</v>
      </c>
      <c r="I25" s="6">
        <f>'A.2 PRIHODI I RASHODI IF'!G38</f>
        <v>160000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38438 VELEUČILIŠTE MARKO MARULIĆ U KNINU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38438 VELEUČILIŠTE MARKO MARULIĆ U KNINU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E38" sqref="E3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1418969.32</v>
      </c>
      <c r="E10" s="317">
        <f t="shared" ref="E10:H10" si="0">+E11+E19</f>
        <v>1507055</v>
      </c>
      <c r="F10" s="317">
        <f t="shared" si="0"/>
        <v>1569846</v>
      </c>
      <c r="G10" s="317">
        <f t="shared" si="0"/>
        <v>1554225</v>
      </c>
      <c r="H10" s="317">
        <f t="shared" si="0"/>
        <v>1545636</v>
      </c>
      <c r="I10" s="315" t="str">
        <f>'OPĆI DIO'!$C$1</f>
        <v>38438 VELEUČILIŠTE MARKO MARULIĆ U KNINU</v>
      </c>
    </row>
    <row r="11" spans="1:10">
      <c r="A11" s="277">
        <v>6</v>
      </c>
      <c r="B11" s="277"/>
      <c r="C11" s="277" t="s">
        <v>4782</v>
      </c>
      <c r="D11" s="309">
        <f>SUM(D12:D18)</f>
        <v>1418969.32</v>
      </c>
      <c r="E11" s="309">
        <f t="shared" ref="E11:H11" si="1">SUM(E12:E18)</f>
        <v>1507055</v>
      </c>
      <c r="F11" s="309">
        <f t="shared" si="1"/>
        <v>1569846</v>
      </c>
      <c r="G11" s="309">
        <f t="shared" si="1"/>
        <v>1554225</v>
      </c>
      <c r="H11" s="309">
        <f t="shared" si="1"/>
        <v>1545636</v>
      </c>
      <c r="I11" s="315" t="str">
        <f>'OPĆI DIO'!$C$1</f>
        <v>38438 VELEUČILIŠTE MARKO MARULIĆ U KNINU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38438 VELEUČILIŠTE MARKO MARULIĆ U KNINU</v>
      </c>
    </row>
    <row r="13" spans="1:10" ht="30">
      <c r="A13" s="277"/>
      <c r="B13" s="278" t="s">
        <v>3889</v>
      </c>
      <c r="C13" s="278" t="s">
        <v>3888</v>
      </c>
      <c r="D13" s="350">
        <v>22974.32</v>
      </c>
      <c r="E13" s="350">
        <v>13272</v>
      </c>
      <c r="F13" s="340">
        <f>SUMIF('Unos prihoda i primitaka'!$L$3:$L$501,$B13,'Unos prihoda i primitaka'!G$3:G$501)</f>
        <v>7000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38438 VELEUČILIŠTE MARKO MARULIĆ U KNINU</v>
      </c>
    </row>
    <row r="14" spans="1:10">
      <c r="A14" s="277"/>
      <c r="B14" s="278" t="s">
        <v>3891</v>
      </c>
      <c r="C14" s="278" t="s">
        <v>3890</v>
      </c>
      <c r="D14" s="350">
        <v>1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38438 VELEUČILIŠTE MARKO MARULIĆ U KNINU</v>
      </c>
    </row>
    <row r="15" spans="1:10" ht="45">
      <c r="A15" s="277"/>
      <c r="B15" s="278" t="s">
        <v>3892</v>
      </c>
      <c r="C15" s="278" t="s">
        <v>3893</v>
      </c>
      <c r="D15" s="350">
        <v>144780</v>
      </c>
      <c r="E15" s="350">
        <v>100000</v>
      </c>
      <c r="F15" s="340">
        <f>SUMIF('Unos prihoda i primitaka'!$L$3:$L$501,$B15,'Unos prihoda i primitaka'!G$3:G$501)</f>
        <v>80000</v>
      </c>
      <c r="G15" s="340">
        <f>SUMIF('Unos prihoda i primitaka'!$L$3:$L$501,$B15,'Unos prihoda i primitaka'!H$3:H$501)</f>
        <v>60000</v>
      </c>
      <c r="H15" s="340">
        <f>SUMIF('Unos prihoda i primitaka'!$L$3:$L$501,$B15,'Unos prihoda i primitaka'!I$3:I$501)</f>
        <v>40000</v>
      </c>
      <c r="I15" s="315" t="str">
        <f>'OPĆI DIO'!$C$1</f>
        <v>38438 VELEUČILIŠTE MARKO MARULIĆ U KNINU</v>
      </c>
    </row>
    <row r="16" spans="1:10" ht="30">
      <c r="A16" s="277"/>
      <c r="B16" s="278" t="s">
        <v>3895</v>
      </c>
      <c r="C16" s="278" t="s">
        <v>3894</v>
      </c>
      <c r="D16" s="350">
        <v>14022</v>
      </c>
      <c r="E16" s="350">
        <v>10000</v>
      </c>
      <c r="F16" s="340">
        <f>SUMIF('Unos prihoda i primitaka'!$L$3:$L$501,$B16,'Unos prihoda i primitaka'!G$3:G$501)</f>
        <v>20000</v>
      </c>
      <c r="G16" s="340">
        <f>SUMIF('Unos prihoda i primitaka'!$L$3:$L$501,$B16,'Unos prihoda i primitaka'!H$3:H$501)</f>
        <v>25000</v>
      </c>
      <c r="H16" s="340">
        <f>SUMIF('Unos prihoda i primitaka'!$L$3:$L$501,$B16,'Unos prihoda i primitaka'!I$3:I$501)</f>
        <v>30000</v>
      </c>
      <c r="I16" s="315" t="str">
        <f>'OPĆI DIO'!$C$1</f>
        <v>38438 VELEUČILIŠTE MARKO MARULIĆ U KNINU</v>
      </c>
    </row>
    <row r="17" spans="1:9" ht="30">
      <c r="A17" s="277"/>
      <c r="B17" s="278" t="s">
        <v>3898</v>
      </c>
      <c r="C17" s="278" t="s">
        <v>3907</v>
      </c>
      <c r="D17" s="350">
        <v>1237192</v>
      </c>
      <c r="E17" s="350">
        <v>1383783</v>
      </c>
      <c r="F17" s="340">
        <f>SUMIF('Unos prihoda i primitaka'!$L$3:$L$501,$B17,'Unos prihoda i primitaka'!G$3:G$501)</f>
        <v>1462846</v>
      </c>
      <c r="G17" s="340">
        <f>SUMIF('Unos prihoda i primitaka'!$L$3:$L$501,$B17,'Unos prihoda i primitaka'!H$3:H$501)</f>
        <v>1469225</v>
      </c>
      <c r="H17" s="340">
        <f>SUMIF('Unos prihoda i primitaka'!$L$3:$L$501,$B17,'Unos prihoda i primitaka'!I$3:I$501)</f>
        <v>1475636</v>
      </c>
      <c r="I17" s="315" t="str">
        <f>'OPĆI DIO'!$C$1</f>
        <v>38438 VELEUČILIŠTE MARKO MARULIĆ U KNINU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38438 VELEUČILIŠTE MARKO MARULIĆ U KNINU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38438 VELEUČILIŠTE MARKO MARULIĆ U KNINU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38438 VELEUČILIŠTE MARKO MARULIĆ U KNINU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38438 VELEUČILIŠTE MARKO MARULIĆ U KNINU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1465596</v>
      </c>
      <c r="E26" s="339">
        <f t="shared" ref="E26:H26" si="3">+E27+E35</f>
        <v>1544492</v>
      </c>
      <c r="F26" s="339">
        <f t="shared" si="3"/>
        <v>1692846</v>
      </c>
      <c r="G26" s="339">
        <f t="shared" si="3"/>
        <v>1674225</v>
      </c>
      <c r="H26" s="339">
        <f t="shared" si="3"/>
        <v>1665636</v>
      </c>
      <c r="I26" s="315" t="str">
        <f>'OPĆI DIO'!$C$1</f>
        <v>38438 VELEUČILIŠTE MARKO MARULIĆ U KNINU</v>
      </c>
    </row>
    <row r="27" spans="1:9">
      <c r="A27" s="277">
        <v>3</v>
      </c>
      <c r="B27" s="277"/>
      <c r="C27" s="277" t="s">
        <v>4784</v>
      </c>
      <c r="D27" s="308">
        <f>SUM(D28:D34)</f>
        <v>1426232</v>
      </c>
      <c r="E27" s="308">
        <f t="shared" ref="E27:H27" si="4">SUM(E28:E34)</f>
        <v>1487492</v>
      </c>
      <c r="F27" s="308">
        <f t="shared" si="4"/>
        <v>1625846</v>
      </c>
      <c r="G27" s="308">
        <f t="shared" si="4"/>
        <v>1637225</v>
      </c>
      <c r="H27" s="308">
        <f t="shared" si="4"/>
        <v>1628636</v>
      </c>
      <c r="I27" s="315" t="str">
        <f>'OPĆI DIO'!$C$1</f>
        <v>38438 VELEUČILIŠTE MARKO MARULIĆ U KNINU</v>
      </c>
    </row>
    <row r="28" spans="1:9">
      <c r="A28" s="277"/>
      <c r="B28" s="278">
        <v>31</v>
      </c>
      <c r="C28" s="278" t="s">
        <v>195</v>
      </c>
      <c r="D28" s="351">
        <v>1060767</v>
      </c>
      <c r="E28" s="351">
        <v>1092548</v>
      </c>
      <c r="F28" s="342">
        <f>SUMIF('Unos rashoda i izdataka'!$P$3:$P$501,$B28,'Unos rashoda i izdataka'!J$3:J$501)+SUMIF('Unos rashoda P4'!$S$3:$S$501,$B28,'Unos rashoda P4'!H$3:H$501)</f>
        <v>1267094</v>
      </c>
      <c r="G28" s="342">
        <f>SUMIF('Unos rashoda i izdataka'!$P$3:$P$501,$B28,'Unos rashoda i izdataka'!K$3:K$501)+SUMIF('Unos rashoda P4'!$S$3:$S$501,$B28,'Unos rashoda P4'!I$3:I$501)</f>
        <v>1273473</v>
      </c>
      <c r="H28" s="342">
        <f>SUMIF('Unos rashoda i izdataka'!$P$3:$P$501,$B28,'Unos rashoda i izdataka'!L$3:L$501)+SUMIF('Unos rashoda P4'!$S$3:$S$501,$B28,'Unos rashoda P4'!J$3:J$501)</f>
        <v>1279884</v>
      </c>
      <c r="I28" s="315" t="str">
        <f>'OPĆI DIO'!$C$1</f>
        <v>38438 VELEUČILIŠTE MARKO MARULIĆ U KNINU</v>
      </c>
    </row>
    <row r="29" spans="1:9">
      <c r="A29" s="280"/>
      <c r="B29" s="280">
        <v>32</v>
      </c>
      <c r="C29" s="288" t="s">
        <v>196</v>
      </c>
      <c r="D29" s="352">
        <v>363999</v>
      </c>
      <c r="E29" s="352">
        <v>393944</v>
      </c>
      <c r="F29" s="342">
        <f>SUMIF('Unos rashoda i izdataka'!$P$3:$P$501,$B29,'Unos rashoda i izdataka'!J$3:J$501)+SUMIF('Unos rashoda P4'!$S$3:$S$501,$B29,'Unos rashoda P4'!H$3:H$501)</f>
        <v>357752</v>
      </c>
      <c r="G29" s="342">
        <f>SUMIF('Unos rashoda i izdataka'!$P$3:$P$501,$B29,'Unos rashoda i izdataka'!K$3:K$501)+SUMIF('Unos rashoda P4'!$S$3:$S$501,$B29,'Unos rashoda P4'!I$3:I$501)</f>
        <v>362752</v>
      </c>
      <c r="H29" s="342">
        <f>SUMIF('Unos rashoda i izdataka'!$P$3:$P$501,$B29,'Unos rashoda i izdataka'!L$3:L$501)+SUMIF('Unos rashoda P4'!$S$3:$S$501,$B29,'Unos rashoda P4'!J$3:J$501)</f>
        <v>347752</v>
      </c>
      <c r="I29" s="315" t="str">
        <f>'OPĆI DIO'!$C$1</f>
        <v>38438 VELEUČILIŠTE MARKO MARULIĆ U KNINU</v>
      </c>
    </row>
    <row r="30" spans="1:9">
      <c r="A30" s="280"/>
      <c r="B30" s="280">
        <v>34</v>
      </c>
      <c r="C30" s="288" t="s">
        <v>197</v>
      </c>
      <c r="D30" s="352">
        <v>1466</v>
      </c>
      <c r="E30" s="352">
        <v>1000</v>
      </c>
      <c r="F30" s="342">
        <f>SUMIF('Unos rashoda i izdataka'!$P$3:$P$501,$B30,'Unos rashoda i izdataka'!J$3:J$501)+SUMIF('Unos rashoda P4'!$S$3:$S$501,$B30,'Unos rashoda P4'!H$3:H$501)</f>
        <v>1000</v>
      </c>
      <c r="G30" s="342">
        <f>SUMIF('Unos rashoda i izdataka'!$P$3:$P$501,$B30,'Unos rashoda i izdataka'!K$3:K$501)+SUMIF('Unos rashoda P4'!$S$3:$S$501,$B30,'Unos rashoda P4'!I$3:I$501)</f>
        <v>1000</v>
      </c>
      <c r="H30" s="342">
        <f>SUMIF('Unos rashoda i izdataka'!$P$3:$P$501,$B30,'Unos rashoda i izdataka'!L$3:L$501)+SUMIF('Unos rashoda P4'!$S$3:$S$501,$B30,'Unos rashoda P4'!J$3:J$501)</f>
        <v>1000</v>
      </c>
      <c r="I30" s="315" t="str">
        <f>'OPĆI DIO'!$C$1</f>
        <v>38438 VELEUČILIŠTE MARKO MARULIĆ U KNINU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38438 VELEUČILIŠTE MARKO MARULIĆ U KNINU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38438 VELEUČILIŠTE MARKO MARULIĆ U KNINU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38438 VELEUČILIŠTE MARKO MARULIĆ U KNINU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38438 VELEUČILIŠTE MARKO MARULIĆ U KNINU</v>
      </c>
    </row>
    <row r="35" spans="1:9" ht="30">
      <c r="A35" s="284">
        <v>4</v>
      </c>
      <c r="B35" s="285"/>
      <c r="C35" s="286" t="s">
        <v>4785</v>
      </c>
      <c r="D35" s="308">
        <f>SUM(D36:D40)</f>
        <v>39364</v>
      </c>
      <c r="E35" s="308">
        <f t="shared" ref="E35:H35" si="5">SUM(E36:E40)</f>
        <v>57000</v>
      </c>
      <c r="F35" s="308">
        <f t="shared" si="5"/>
        <v>67000</v>
      </c>
      <c r="G35" s="308">
        <f t="shared" si="5"/>
        <v>37000</v>
      </c>
      <c r="H35" s="308">
        <f t="shared" si="5"/>
        <v>37000</v>
      </c>
      <c r="I35" s="315" t="str">
        <f>'OPĆI DIO'!$C$1</f>
        <v>38438 VELEUČILIŠTE MARKO MARULIĆ U KNINU</v>
      </c>
    </row>
    <row r="36" spans="1:9" ht="30">
      <c r="A36" s="278"/>
      <c r="B36" s="278">
        <v>41</v>
      </c>
      <c r="C36" s="287" t="s">
        <v>246</v>
      </c>
      <c r="D36" s="351">
        <v>11046</v>
      </c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38438 VELEUČILIŠTE MARKO MARULIĆ U KNINU</v>
      </c>
    </row>
    <row r="37" spans="1:9" ht="30">
      <c r="A37" s="278"/>
      <c r="B37" s="278">
        <v>42</v>
      </c>
      <c r="C37" s="287" t="s">
        <v>227</v>
      </c>
      <c r="D37" s="351">
        <v>28318</v>
      </c>
      <c r="E37" s="351">
        <v>57000</v>
      </c>
      <c r="F37" s="342">
        <f>SUMIF('Unos rashoda i izdataka'!$P$3:$P$501,$B37,'Unos rashoda i izdataka'!J$3:J$501)+SUMIF('Unos rashoda P4'!$S$3:$S$501,$B37,'Unos rashoda P4'!H$3:H$501)</f>
        <v>67000</v>
      </c>
      <c r="G37" s="342">
        <f>SUMIF('Unos rashoda i izdataka'!$P$3:$P$501,$B37,'Unos rashoda i izdataka'!K$3:K$501)+SUMIF('Unos rashoda P4'!$S$3:$S$501,$B37,'Unos rashoda P4'!I$3:I$501)</f>
        <v>37000</v>
      </c>
      <c r="H37" s="342">
        <f>SUMIF('Unos rashoda i izdataka'!$P$3:$P$501,$B37,'Unos rashoda i izdataka'!L$3:L$501)+SUMIF('Unos rashoda P4'!$S$3:$S$501,$B37,'Unos rashoda P4'!J$3:J$501)</f>
        <v>37000</v>
      </c>
      <c r="I37" s="315" t="str">
        <f>'OPĆI DIO'!$C$1</f>
        <v>38438 VELEUČILIŠTE MARKO MARULIĆ U KNINU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38438 VELEUČILIŠTE MARKO MARULIĆ U KNINU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38438 VELEUČILIŠTE MARKO MARULIĆ U KNINU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38438 VELEUČILIŠTE MARKO MARULIĆ U KNINU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1418969</v>
      </c>
      <c r="D5" s="310">
        <f>+D6+D9+D11+D14+D25+D28</f>
        <v>1507055</v>
      </c>
      <c r="E5" s="310">
        <f>+E6+E9+E11+E14+E25+E28</f>
        <v>1569846</v>
      </c>
      <c r="F5" s="310">
        <f>+F6+F9+F11+F14+F25+F28</f>
        <v>1554225</v>
      </c>
      <c r="G5" s="310">
        <f>+G6+G9+G11+G14+G25+G28</f>
        <v>1545636</v>
      </c>
      <c r="H5" s="315" t="str">
        <f>'OPĆI DIO'!$C$1</f>
        <v>38438 VELEUČILIŠTE MARKO MARULIĆ U KNINU</v>
      </c>
    </row>
    <row r="6" spans="1:8">
      <c r="A6" s="365">
        <v>1</v>
      </c>
      <c r="B6" s="361" t="s">
        <v>4787</v>
      </c>
      <c r="C6" s="311">
        <f>+C7+C8</f>
        <v>1237192</v>
      </c>
      <c r="D6" s="309">
        <f t="shared" ref="D6:G6" si="0">+D7+D8</f>
        <v>1383783</v>
      </c>
      <c r="E6" s="309">
        <f t="shared" si="0"/>
        <v>1462846</v>
      </c>
      <c r="F6" s="309">
        <f t="shared" si="0"/>
        <v>1469225</v>
      </c>
      <c r="G6" s="309">
        <f t="shared" si="0"/>
        <v>1475636</v>
      </c>
      <c r="H6" s="315" t="str">
        <f>'OPĆI DIO'!$C$1</f>
        <v>38438 VELEUČILIŠTE MARKO MARULIĆ U KNINU</v>
      </c>
    </row>
    <row r="7" spans="1:8">
      <c r="A7" s="365">
        <v>11</v>
      </c>
      <c r="B7" s="362" t="s">
        <v>4788</v>
      </c>
      <c r="C7" s="350">
        <v>1237192</v>
      </c>
      <c r="D7" s="350">
        <v>1383783</v>
      </c>
      <c r="E7" s="340">
        <f>SUMIF('Unos prihoda i primitaka'!$C$3:$C$501,$A7,'Unos prihoda i primitaka'!G$3:G$501)</f>
        <v>1462846</v>
      </c>
      <c r="F7" s="340">
        <f>SUMIF('Unos prihoda i primitaka'!$C$3:$C$501,$A7,'Unos prihoda i primitaka'!H$3:H$501)</f>
        <v>1469225</v>
      </c>
      <c r="G7" s="340">
        <f>SUMIF('Unos prihoda i primitaka'!$C$3:$C$501,$A7,'Unos prihoda i primitaka'!I$3:I$501)</f>
        <v>1475636</v>
      </c>
      <c r="H7" s="315" t="str">
        <f>'OPĆI DIO'!$C$1</f>
        <v>38438 VELEUČILIŠTE MARKO MARULIĆ U KNINU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38438 VELEUČILIŠTE MARKO MARULIĆ U KNINU</v>
      </c>
    </row>
    <row r="9" spans="1:8" s="348" customFormat="1">
      <c r="A9" s="367">
        <v>3</v>
      </c>
      <c r="B9" s="361" t="s">
        <v>4790</v>
      </c>
      <c r="C9" s="309">
        <f>+C10</f>
        <v>19041</v>
      </c>
      <c r="D9" s="309">
        <f t="shared" ref="D9:G9" si="1">+D10</f>
        <v>10000</v>
      </c>
      <c r="E9" s="309">
        <f t="shared" si="1"/>
        <v>20000</v>
      </c>
      <c r="F9" s="309">
        <f t="shared" si="1"/>
        <v>25000</v>
      </c>
      <c r="G9" s="309">
        <f t="shared" si="1"/>
        <v>30000</v>
      </c>
      <c r="H9" s="315" t="str">
        <f>'OPĆI DIO'!$C$1</f>
        <v>38438 VELEUČILIŠTE MARKO MARULIĆ U KNINU</v>
      </c>
    </row>
    <row r="10" spans="1:8">
      <c r="A10" s="365">
        <v>31</v>
      </c>
      <c r="B10" s="364" t="s">
        <v>4791</v>
      </c>
      <c r="C10" s="350">
        <v>19041</v>
      </c>
      <c r="D10" s="350">
        <v>10000</v>
      </c>
      <c r="E10" s="340">
        <f>SUMIF('Unos prihoda i primitaka'!$C$3:$C$501,$A10,'Unos prihoda i primitaka'!G$3:G$501)</f>
        <v>20000</v>
      </c>
      <c r="F10" s="340">
        <f>SUMIF('Unos prihoda i primitaka'!$C$3:$C$501,$A10,'Unos prihoda i primitaka'!H$3:H$501)</f>
        <v>25000</v>
      </c>
      <c r="G10" s="340">
        <f>SUMIF('Unos prihoda i primitaka'!$C$3:$C$501,$A10,'Unos prihoda i primitaka'!I$3:I$501)</f>
        <v>30000</v>
      </c>
      <c r="H10" s="315" t="str">
        <f>'OPĆI DIO'!$C$1</f>
        <v>38438 VELEUČILIŠTE MARKO MARULIĆ U KNINU</v>
      </c>
    </row>
    <row r="11" spans="1:8" s="348" customFormat="1">
      <c r="A11" s="367">
        <v>4</v>
      </c>
      <c r="B11" s="361" t="s">
        <v>4792</v>
      </c>
      <c r="C11" s="309">
        <f>+C12+C13</f>
        <v>139762</v>
      </c>
      <c r="D11" s="309">
        <f t="shared" ref="D11:G11" si="2">+D12+D13</f>
        <v>100000</v>
      </c>
      <c r="E11" s="309">
        <f t="shared" si="2"/>
        <v>80000</v>
      </c>
      <c r="F11" s="309">
        <f t="shared" si="2"/>
        <v>60000</v>
      </c>
      <c r="G11" s="309">
        <f t="shared" si="2"/>
        <v>40000</v>
      </c>
      <c r="H11" s="315" t="str">
        <f>'OPĆI DIO'!$C$1</f>
        <v>38438 VELEUČILIŠTE MARKO MARULIĆ U KNINU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38438 VELEUČILIŠTE MARKO MARULIĆ U KNINU</v>
      </c>
    </row>
    <row r="13" spans="1:8">
      <c r="A13" s="368">
        <v>43</v>
      </c>
      <c r="B13" s="364" t="s">
        <v>4794</v>
      </c>
      <c r="C13" s="350">
        <v>139762</v>
      </c>
      <c r="D13" s="350">
        <v>100000</v>
      </c>
      <c r="E13" s="340">
        <f>SUMIF('Unos prihoda i primitaka'!$C$3:$C$501,$A13,'Unos prihoda i primitaka'!G$3:G$501)-'B.2 RAČUN FINANC IF'!E7</f>
        <v>80000</v>
      </c>
      <c r="F13" s="340">
        <f>SUMIF('Unos prihoda i primitaka'!$C$3:$C$501,$A13,'Unos prihoda i primitaka'!H$3:H$501)-'B.2 RAČUN FINANC IF'!F7</f>
        <v>60000</v>
      </c>
      <c r="G13" s="340">
        <f>SUMIF('Unos prihoda i primitaka'!$C$3:$C$501,$A13,'Unos prihoda i primitaka'!I$3:I$501)-'B.2 RAČUN FINANC IF'!G7</f>
        <v>40000</v>
      </c>
      <c r="H13" s="315" t="str">
        <f>'OPĆI DIO'!$C$1</f>
        <v>38438 VELEUČILIŠTE MARKO MARULIĆ U KNINU</v>
      </c>
    </row>
    <row r="14" spans="1:8" s="348" customFormat="1">
      <c r="A14" s="367">
        <v>5</v>
      </c>
      <c r="B14" s="361" t="s">
        <v>4795</v>
      </c>
      <c r="C14" s="309">
        <f>SUM(C15:C24)</f>
        <v>22974</v>
      </c>
      <c r="D14" s="309">
        <f>SUM(D15:D24)</f>
        <v>13272</v>
      </c>
      <c r="E14" s="309">
        <f>SUM(E15:E24)</f>
        <v>7000</v>
      </c>
      <c r="F14" s="309">
        <f>SUM(F15:F24)</f>
        <v>0</v>
      </c>
      <c r="G14" s="309">
        <f>SUM(G15:G24)</f>
        <v>0</v>
      </c>
      <c r="H14" s="315" t="str">
        <f>'OPĆI DIO'!$C$1</f>
        <v>38438 VELEUČILIŠTE MARKO MARULIĆ U KNINU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38438 VELEUČILIŠTE MARKO MARULIĆ U KNINU</v>
      </c>
    </row>
    <row r="16" spans="1:8">
      <c r="A16" s="365">
        <v>52</v>
      </c>
      <c r="B16" s="364" t="s">
        <v>4797</v>
      </c>
      <c r="C16" s="350">
        <v>22974</v>
      </c>
      <c r="D16" s="350">
        <v>13272</v>
      </c>
      <c r="E16" s="340">
        <f>SUMIF('Unos prihoda i primitaka'!$C$3:$C$501,$A16,'Unos prihoda i primitaka'!G$3:G$501)</f>
        <v>7000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38438 VELEUČILIŠTE MARKO MARULIĆ U KNINU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38438 VELEUČILIŠTE MARKO MARULIĆ U KNINU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38438 VELEUČILIŠTE MARKO MARULIĆ U KNINU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38438 VELEUČILIŠTE MARKO MARULIĆ U KNINU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38438 VELEUČILIŠTE MARKO MARULIĆ U KNINU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38438 VELEUČILIŠTE MARKO MARULIĆ U KNINU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38438 VELEUČILIŠTE MARKO MARULIĆ U KNINU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38438 VELEUČILIŠTE MARKO MARULIĆ U KNINU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38438 VELEUČILIŠTE MARKO MARULIĆ U KNINU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38438 VELEUČILIŠTE MARKO MARULIĆ U KNINU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38438 VELEUČILIŠTE MARKO MARULIĆ U KNINU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38438 VELEUČILIŠTE MARKO MARULIĆ U KNINU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38438 VELEUČILIŠTE MARKO MARULIĆ U KNINU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38438 VELEUČILIŠTE MARKO MARULIĆ U KNINU</v>
      </c>
    </row>
    <row r="30" spans="1:8" ht="24" customHeight="1">
      <c r="A30" s="365">
        <v>0</v>
      </c>
      <c r="B30" s="360" t="s">
        <v>251</v>
      </c>
      <c r="C30" s="310">
        <f>+C31+C34+C36+C39+C50+C53</f>
        <v>1465596</v>
      </c>
      <c r="D30" s="310">
        <f>+D31+D34+D36+D39+D50+D53</f>
        <v>1544492</v>
      </c>
      <c r="E30" s="310">
        <f>+E31+E34+E36+E39+E50+E53</f>
        <v>1692846</v>
      </c>
      <c r="F30" s="310">
        <f>+F31+F34+F36+F39+F50+F53</f>
        <v>1674225</v>
      </c>
      <c r="G30" s="310">
        <f>+G31+G34+G36+G39+G50+G53</f>
        <v>1665636</v>
      </c>
      <c r="H30" s="315" t="str">
        <f>'OPĆI DIO'!$C$1</f>
        <v>38438 VELEUČILIŠTE MARKO MARULIĆ U KNINU</v>
      </c>
    </row>
    <row r="31" spans="1:8" s="348" customFormat="1">
      <c r="A31" s="367">
        <v>1</v>
      </c>
      <c r="B31" s="361" t="s">
        <v>4787</v>
      </c>
      <c r="C31" s="309">
        <f>+C32+C33</f>
        <v>1237192</v>
      </c>
      <c r="D31" s="309">
        <f t="shared" ref="D31" si="5">+D32+D33</f>
        <v>1383783</v>
      </c>
      <c r="E31" s="309">
        <f t="shared" ref="E31" si="6">+E32+E33</f>
        <v>1462846</v>
      </c>
      <c r="F31" s="309">
        <f t="shared" ref="F31" si="7">+F32+F33</f>
        <v>1469225</v>
      </c>
      <c r="G31" s="309">
        <f t="shared" ref="G31" si="8">+G32+G33</f>
        <v>1475636</v>
      </c>
      <c r="H31" s="315" t="str">
        <f>'OPĆI DIO'!$C$1</f>
        <v>38438 VELEUČILIŠTE MARKO MARULIĆ U KNINU</v>
      </c>
    </row>
    <row r="32" spans="1:8">
      <c r="A32" s="365">
        <v>11</v>
      </c>
      <c r="B32" s="362" t="s">
        <v>4788</v>
      </c>
      <c r="C32" s="350">
        <v>1237192</v>
      </c>
      <c r="D32" s="350">
        <v>1383783</v>
      </c>
      <c r="E32" s="342">
        <f>SUMIF('Unos rashoda i izdataka'!$Q$3:$Q$501,$A32,'Unos rashoda i izdataka'!J$3:J$501)+SUMIF('Unos rashoda P4'!$A$3:$A$501,$A32,'Unos rashoda P4'!H$3:H$501)</f>
        <v>1462846</v>
      </c>
      <c r="F32" s="342">
        <f>SUMIF('Unos rashoda i izdataka'!$Q$3:$Q$501,$A32,'Unos rashoda i izdataka'!K$3:K$501)+SUMIF('Unos rashoda P4'!$A$3:$A$501,$A32,'Unos rashoda P4'!I$3:I$501)</f>
        <v>1469225</v>
      </c>
      <c r="G32" s="342">
        <f>SUMIF('Unos rashoda i izdataka'!$Q$3:$Q$501,$A32,'Unos rashoda i izdataka'!L$3:L$501)+SUMIF('Unos rashoda P4'!$A$3:$A$501,$A32,'Unos rashoda P4'!J$3:J$501)</f>
        <v>1475636</v>
      </c>
      <c r="H32" s="315" t="str">
        <f>'OPĆI DIO'!$C$1</f>
        <v>38438 VELEUČILIŠTE MARKO MARULIĆ U KNINU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38438 VELEUČILIŠTE MARKO MARULIĆ U KNINU</v>
      </c>
    </row>
    <row r="34" spans="1:8" s="348" customFormat="1">
      <c r="A34" s="367">
        <v>3</v>
      </c>
      <c r="B34" s="361" t="s">
        <v>4790</v>
      </c>
      <c r="C34" s="309">
        <f>+C35</f>
        <v>13997</v>
      </c>
      <c r="D34" s="309">
        <f t="shared" ref="D34:G34" si="9">+D35</f>
        <v>10000</v>
      </c>
      <c r="E34" s="309">
        <f t="shared" si="9"/>
        <v>20000</v>
      </c>
      <c r="F34" s="309">
        <f t="shared" si="9"/>
        <v>25000</v>
      </c>
      <c r="G34" s="309">
        <f t="shared" si="9"/>
        <v>30000</v>
      </c>
      <c r="H34" s="315" t="str">
        <f>'OPĆI DIO'!$C$1</f>
        <v>38438 VELEUČILIŠTE MARKO MARULIĆ U KNINU</v>
      </c>
    </row>
    <row r="35" spans="1:8">
      <c r="A35" s="368">
        <v>31</v>
      </c>
      <c r="B35" s="364" t="s">
        <v>4791</v>
      </c>
      <c r="C35" s="350">
        <v>13997</v>
      </c>
      <c r="D35" s="350">
        <v>10000</v>
      </c>
      <c r="E35" s="342">
        <f>SUMIF('Unos rashoda i izdataka'!$Q$3:$Q$501,$A35,'Unos rashoda i izdataka'!J$3:J$501)+SUMIF('Unos rashoda P4'!$A$3:$A$501,$A35,'Unos rashoda P4'!H$3:H$501)-'B.2 RAČUN FINANC IF'!E13</f>
        <v>20000</v>
      </c>
      <c r="F35" s="342">
        <f>SUMIF('Unos rashoda i izdataka'!$Q$3:$Q$501,$A35,'Unos rashoda i izdataka'!K$3:K$501)+SUMIF('Unos rashoda P4'!$A$3:$A$501,$A35,'Unos rashoda P4'!I$3:I$501)-'B.2 RAČUN FINANC IF'!F13</f>
        <v>25000</v>
      </c>
      <c r="G35" s="342">
        <f>SUMIF('Unos rashoda i izdataka'!$Q$3:$Q$501,$A35,'Unos rashoda i izdataka'!L$3:L$501)+SUMIF('Unos rashoda P4'!$A$3:$A$501,$A35,'Unos rashoda P4'!J$3:J$501)-'B.2 RAČUN FINANC IF'!G13</f>
        <v>30000</v>
      </c>
      <c r="H35" s="315" t="str">
        <f>'OPĆI DIO'!$C$1</f>
        <v>38438 VELEUČILIŠTE MARKO MARULIĆ U KNINU</v>
      </c>
    </row>
    <row r="36" spans="1:8" s="348" customFormat="1">
      <c r="A36" s="367">
        <v>4</v>
      </c>
      <c r="B36" s="361" t="s">
        <v>4792</v>
      </c>
      <c r="C36" s="309">
        <f>+C37+C38</f>
        <v>189437</v>
      </c>
      <c r="D36" s="309">
        <f t="shared" ref="D36:G36" si="10">+D37+D38</f>
        <v>117437</v>
      </c>
      <c r="E36" s="309">
        <f>+E37+E38</f>
        <v>183000</v>
      </c>
      <c r="F36" s="309">
        <f t="shared" si="10"/>
        <v>160000</v>
      </c>
      <c r="G36" s="309">
        <f t="shared" si="10"/>
        <v>160000</v>
      </c>
      <c r="H36" s="315" t="str">
        <f>'OPĆI DIO'!$C$1</f>
        <v>38438 VELEUČILIŠTE MARKO MARULIĆ U KNINU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38438 VELEUČILIŠTE MARKO MARULIĆ U KNINU</v>
      </c>
    </row>
    <row r="38" spans="1:8">
      <c r="A38" s="365">
        <v>43</v>
      </c>
      <c r="B38" s="364" t="s">
        <v>4794</v>
      </c>
      <c r="C38" s="350">
        <v>189437</v>
      </c>
      <c r="D38" s="350">
        <v>117437</v>
      </c>
      <c r="E38" s="342">
        <f>SUMIF('Unos rashoda i izdataka'!$Q$3:$Q$501,$A38,'Unos rashoda i izdataka'!J$3:J$501)+SUMIF('Unos rashoda P4'!$A$3:$A$501,$A38,'Unos rashoda P4'!H$3:H$501)</f>
        <v>183000</v>
      </c>
      <c r="F38" s="342">
        <f>SUMIF('Unos rashoda i izdataka'!$Q$3:$Q$501,$A38,'Unos rashoda i izdataka'!K$3:K$501)+SUMIF('Unos rashoda P4'!$A$3:$A$501,$A38,'Unos rashoda P4'!I$3:I$501)</f>
        <v>160000</v>
      </c>
      <c r="G38" s="342">
        <f>SUMIF('Unos rashoda i izdataka'!$Q$3:$Q$501,$A38,'Unos rashoda i izdataka'!L$3:L$501)+SUMIF('Unos rashoda P4'!$A$3:$A$501,$A38,'Unos rashoda P4'!J$3:J$501)</f>
        <v>160000</v>
      </c>
      <c r="H38" s="315" t="str">
        <f>'OPĆI DIO'!$C$1</f>
        <v>38438 VELEUČILIŠTE MARKO MARULIĆ U KNINU</v>
      </c>
    </row>
    <row r="39" spans="1:8" s="348" customFormat="1">
      <c r="A39" s="367">
        <v>5</v>
      </c>
      <c r="B39" s="361" t="s">
        <v>4795</v>
      </c>
      <c r="C39" s="309">
        <f>SUM(C40:C49)</f>
        <v>24970</v>
      </c>
      <c r="D39" s="309">
        <f>SUM(D40:D49)</f>
        <v>33272</v>
      </c>
      <c r="E39" s="309">
        <f>SUM(E40:E49)</f>
        <v>27000</v>
      </c>
      <c r="F39" s="309">
        <f>SUM(F40:F49)</f>
        <v>20000</v>
      </c>
      <c r="G39" s="309">
        <f>SUM(G40:G49)</f>
        <v>0</v>
      </c>
      <c r="H39" s="315" t="str">
        <f>'OPĆI DIO'!$C$1</f>
        <v>38438 VELEUČILIŠTE MARKO MARULIĆ U KNINU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38438 VELEUČILIŠTE MARKO MARULIĆ U KNINU</v>
      </c>
    </row>
    <row r="41" spans="1:8">
      <c r="A41" s="365">
        <v>52</v>
      </c>
      <c r="B41" s="364" t="s">
        <v>4797</v>
      </c>
      <c r="C41" s="350">
        <v>24970</v>
      </c>
      <c r="D41" s="350">
        <v>33272</v>
      </c>
      <c r="E41" s="342">
        <f>SUMIF('Unos rashoda i izdataka'!$Q$3:$Q$501,$A41,'Unos rashoda i izdataka'!J$3:J$501)+SUMIF('Unos rashoda P4'!$A$3:$A$501,$A41,'Unos rashoda P4'!H$3:H$501)</f>
        <v>27000</v>
      </c>
      <c r="F41" s="342">
        <f>SUMIF('Unos rashoda i izdataka'!$Q$3:$Q$501,$A41,'Unos rashoda i izdataka'!K$3:K$501)+SUMIF('Unos rashoda P4'!$A$3:$A$501,$A41,'Unos rashoda P4'!I$3:I$501)</f>
        <v>20000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38438 VELEUČILIŠTE MARKO MARULIĆ U KNINU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38438 VELEUČILIŠTE MARKO MARULIĆ U KNINU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38438 VELEUČILIŠTE MARKO MARULIĆ U KNINU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38438 VELEUČILIŠTE MARKO MARULIĆ U KNINU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38438 VELEUČILIŠTE MARKO MARULIĆ U KNINU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38438 VELEUČILIŠTE MARKO MARULIĆ U KNINU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38438 VELEUČILIŠTE MARKO MARULIĆ U KNINU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38438 VELEUČILIŠTE MARKO MARULIĆ U KNINU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38438 VELEUČILIŠTE MARKO MARULIĆ U KNINU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38438 VELEUČILIŠTE MARKO MARULIĆ U KNINU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38438 VELEUČILIŠTE MARKO MARULIĆ U KNINU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38438 VELEUČILIŠTE MARKO MARULIĆ U KNINU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38438 VELEUČILIŠTE MARKO MARULIĆ U KNINU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38438 VELEUČILIŠTE MARKO MARULIĆ U KNINU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C70" sqref="C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1465596</v>
      </c>
      <c r="D5" s="354">
        <f t="shared" si="0"/>
        <v>1544492</v>
      </c>
      <c r="E5" s="354">
        <f>+E6+E15+E21+E28+E38+E45+E52+E59+E66+E75</f>
        <v>1692846</v>
      </c>
      <c r="F5" s="354">
        <f t="shared" ref="F5:G5" si="1">+F6+F15+F21+F28+F38+F45+F52+F59+F66+F75</f>
        <v>1674225</v>
      </c>
      <c r="G5" s="354">
        <f t="shared" si="1"/>
        <v>1665636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38438 VELEUČILIŠTE MARKO MARULIĆ U KNINU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38438 VELEUČILIŠTE MARKO MARULIĆ U KNINU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38438 VELEUČILIŠTE MARKO MARULIĆ U KNINU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38438 VELEUČILIŠTE MARKO MARULIĆ U KNINU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38438 VELEUČILIŠTE MARKO MARULIĆ U KNINU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38438 VELEUČILIŠTE MARKO MARULIĆ U KNINU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38438 VELEUČILIŠTE MARKO MARULIĆ U KNINU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38438 VELEUČILIŠTE MARKO MARULIĆ U KNINU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38438 VELEUČILIŠTE MARKO MARULIĆ U KNINU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38438 VELEUČILIŠTE MARKO MARULIĆ U KNINU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38438 VELEUČILIŠTE MARKO MARULIĆ U KNINU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38438 VELEUČILIŠTE MARKO MARULIĆ U KNINU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38438 VELEUČILIŠTE MARKO MARULIĆ U KNINU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38438 VELEUČILIŠTE MARKO MARULIĆ U KNINU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38438 VELEUČILIŠTE MARKO MARULIĆ U KNINU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38438 VELEUČILIŠTE MARKO MARULIĆ U KNINU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38438 VELEUČILIŠTE MARKO MARULIĆ U KNINU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38438 VELEUČILIŠTE MARKO MARULIĆ U KNINU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38438 VELEUČILIŠTE MARKO MARULIĆ U KNINU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38438 VELEUČILIŠTE MARKO MARULIĆ U KNINU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38438 VELEUČILIŠTE MARKO MARULIĆ U KNINU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38438 VELEUČILIŠTE MARKO MARULIĆ U KNINU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38438 VELEUČILIŠTE MARKO MARULIĆ U KNINU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38438 VELEUČILIŠTE MARKO MARULIĆ U KNINU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38438 VELEUČILIŠTE MARKO MARULIĆ U KNINU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38438 VELEUČILIŠTE MARKO MARULIĆ U KNINU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38438 VELEUČILIŠTE MARKO MARULIĆ U KNINU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38438 VELEUČILIŠTE MARKO MARULIĆ U KNINU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38438 VELEUČILIŠTE MARKO MARULIĆ U KNINU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38438 VELEUČILIŠTE MARKO MARULIĆ U KNINU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38438 VELEUČILIŠTE MARKO MARULIĆ U KNINU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38438 VELEUČILIŠTE MARKO MARULIĆ U KNINU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38438 VELEUČILIŠTE MARKO MARULIĆ U KNINU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38438 VELEUČILIŠTE MARKO MARULIĆ U KNINU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38438 VELEUČILIŠTE MARKO MARULIĆ U KNINU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38438 VELEUČILIŠTE MARKO MARULIĆ U KNINU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38438 VELEUČILIŠTE MARKO MARULIĆ U KNINU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38438 VELEUČILIŠTE MARKO MARULIĆ U KNINU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38438 VELEUČILIŠTE MARKO MARULIĆ U KNINU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38438 VELEUČILIŠTE MARKO MARULIĆ U KNINU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38438 VELEUČILIŠTE MARKO MARULIĆ U KNINU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38438 VELEUČILIŠTE MARKO MARULIĆ U KNINU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38438 VELEUČILIŠTE MARKO MARULIĆ U KNINU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38438 VELEUČILIŠTE MARKO MARULIĆ U KNINU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38438 VELEUČILIŠTE MARKO MARULIĆ U KNINU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38438 VELEUČILIŠTE MARKO MARULIĆ U KNINU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38438 VELEUČILIŠTE MARKO MARULIĆ U KNINU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38438 VELEUČILIŠTE MARKO MARULIĆ U KNINU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38438 VELEUČILIŠTE MARKO MARULIĆ U KNINU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38438 VELEUČILIŠTE MARKO MARULIĆ U KNINU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38438 VELEUČILIŠTE MARKO MARULIĆ U KNINU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38438 VELEUČILIŠTE MARKO MARULIĆ U KNINU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38438 VELEUČILIŠTE MARKO MARULIĆ U KNINU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38438 VELEUČILIŠTE MARKO MARULIĆ U KNINU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38438 VELEUČILIŠTE MARKO MARULIĆ U KNINU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38438 VELEUČILIŠTE MARKO MARULIĆ U KNINU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38438 VELEUČILIŠTE MARKO MARULIĆ U KNINU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38438 VELEUČILIŠTE MARKO MARULIĆ U KNINU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38438 VELEUČILIŠTE MARKO MARULIĆ U KNINU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38438 VELEUČILIŠTE MARKO MARULIĆ U KNINU</v>
      </c>
    </row>
    <row r="66" spans="1:8">
      <c r="A66" s="209">
        <v>9</v>
      </c>
      <c r="B66" s="36" t="s">
        <v>4019</v>
      </c>
      <c r="C66" s="233">
        <f t="shared" ref="C66:D66" si="10">SUM(C67:C74)</f>
        <v>1465596</v>
      </c>
      <c r="D66" s="233">
        <f t="shared" si="10"/>
        <v>1544492</v>
      </c>
      <c r="E66" s="233">
        <f>SUM(E67:E74)</f>
        <v>1692846</v>
      </c>
      <c r="F66" s="233">
        <f>SUM(F67:F74)</f>
        <v>1674225</v>
      </c>
      <c r="G66" s="233">
        <f>SUM(G67:G74)</f>
        <v>1665636</v>
      </c>
      <c r="H66" s="315" t="str">
        <f>'OPĆI DIO'!$C$1</f>
        <v>38438 VELEUČILIŠTE MARKO MARULIĆ U KNINU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38438 VELEUČILIŠTE MARKO MARULIĆ U KNINU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38438 VELEUČILIŠTE MARKO MARULIĆ U KNINU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38438 VELEUČILIŠTE MARKO MARULIĆ U KNINU</v>
      </c>
    </row>
    <row r="70" spans="1:8">
      <c r="A70" s="225">
        <v>94</v>
      </c>
      <c r="B70" s="25" t="s">
        <v>4023</v>
      </c>
      <c r="C70" s="349">
        <v>1401825</v>
      </c>
      <c r="D70" s="349">
        <v>1544492</v>
      </c>
      <c r="E70" s="349">
        <v>1692846</v>
      </c>
      <c r="F70" s="349">
        <f>SUMIF('Unos rashoda i izdataka'!$R$3:$R$501,'A.3 RASHODI FUNK'!$A70,'Unos rashoda i izdataka'!K$3:K$501)+SUMIF('Unos rashoda P4'!$T$3:$T$501,'A.3 RASHODI FUNK'!$A70,'Unos rashoda P4'!I$3:I$501)</f>
        <v>1674225</v>
      </c>
      <c r="G70" s="349">
        <f>SUMIF('Unos rashoda i izdataka'!$R$3:$R$501,'A.3 RASHODI FUNK'!$A70,'Unos rashoda i izdataka'!L$3:L$501)+SUMIF('Unos rashoda P4'!$T$3:$T$501,'A.3 RASHODI FUNK'!$A70,'Unos rashoda P4'!J$3:J$501)</f>
        <v>1665636</v>
      </c>
      <c r="H70" s="315" t="str">
        <f>'OPĆI DIO'!$C$1</f>
        <v>38438 VELEUČILIŠTE MARKO MARULIĆ U KNINU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38438 VELEUČILIŠTE MARKO MARULIĆ U KNINU</v>
      </c>
    </row>
    <row r="72" spans="1:8">
      <c r="A72" s="225">
        <v>96</v>
      </c>
      <c r="B72" s="25" t="s">
        <v>3940</v>
      </c>
      <c r="C72" s="349"/>
      <c r="D72" s="349"/>
      <c r="E72" s="349"/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38438 VELEUČILIŠTE MARKO MARULIĆ U KNINU</v>
      </c>
    </row>
    <row r="73" spans="1:8">
      <c r="A73" s="225">
        <v>97</v>
      </c>
      <c r="B73" s="25" t="s">
        <v>3926</v>
      </c>
      <c r="C73" s="349">
        <v>63771</v>
      </c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38438 VELEUČILIŠTE MARKO MARULIĆ U KNINU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38438 VELEUČILIŠTE MARKO MARULIĆ U KNINU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38438 VELEUČILIŠTE MARKO MARULIĆ U KNINU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38438 VELEUČILIŠTE MARKO MARULIĆ U KNINU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38438 VELEUČILIŠTE MARKO MARULIĆ U KNINU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38438 VELEUČILIŠTE MARKO MARULIĆ U KNINU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38438 VELEUČILIŠTE MARKO MARULIĆ U KNINU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38438 VELEUČILIŠTE MARKO MARULIĆ U KNINU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38438 VELEUČILIŠTE MARKO MARULIĆ U KNINU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38438 VELEUČILIŠTE MARKO MARULIĆ U KNINU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38438 VELEUČILIŠTE MARKO MARULIĆ U KNINU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38438 VELEUČILIŠTE MARKO MARULIĆ U KNINU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38438 VELEUČILIŠTE MARKO MARULIĆ U KNINU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38438 VELEUČILIŠTE MARKO MARULIĆ U KNINU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38438 VELEUČILIŠTE MARKO MARULIĆ U KNINU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38438 VELEUČILIŠTE MARKO MARULIĆ U KNINU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38438 VELEUČILIŠTE MARKO MARULIĆ U KNINU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38438 VELEUČILIŠTE MARKO MARULIĆ U KNINU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38438 VELEUČILIŠTE MARKO MARULIĆ U KNINU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38438 VELEUČILIŠTE MARKO MARULIĆ U KNINU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38438 VELEUČILIŠTE MARKO MARULIĆ U KNINU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38438 VELEUČILIŠTE MARKO MARULIĆ U KNINU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38438 VELEUČILIŠTE MARKO MARULIĆ U KNINU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38438 VELEUČILIŠTE MARKO MARULIĆ U KNINU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38438 VELEUČILIŠTE MARKO MARULIĆ U KNINU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38438 VELEUČILIŠTE MARKO MARULIĆ U KNINU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38438 VELEUČILIŠTE MARKO MARULIĆ U KNINU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38438 VELEUČILIŠTE MARKO MARULIĆ U KNINU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38438 VELEUČILIŠTE MARKO MARULIĆ U KNINU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304"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218" activePane="bottomRight" state="frozen"/>
      <selection pane="topRight" activeCell="B1" sqref="B1"/>
      <selection pane="bottomLeft" activeCell="A4" sqref="A4"/>
      <selection pane="bottomRight" activeCell="A227" sqref="A227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4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2023-10-02T10:16:51Z</cp:lastPrinted>
  <dcterms:created xsi:type="dcterms:W3CDTF">2018-09-10T07:36:17Z</dcterms:created>
  <dcterms:modified xsi:type="dcterms:W3CDTF">2023-10-02T16:41:03Z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