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NAS\56_III_SV\"/>
    </mc:Choice>
  </mc:AlternateContent>
  <bookViews>
    <workbookView xWindow="0" yWindow="0" windowWidth="28800" windowHeight="12105" tabRatio="788"/>
  </bookViews>
  <sheets>
    <sheet name="Kalendar" sheetId="14" r:id="rId1"/>
  </sheets>
  <definedNames>
    <definedName name="Calendar10Month">Kalendar!$D$127</definedName>
    <definedName name="Calendar10MonthOption">MATCH(Calendar10Month,Mjeseci,0)</definedName>
    <definedName name="Calendar10Year">Kalendar!$C$127</definedName>
    <definedName name="Calendar11Month">Kalendar!$D$141</definedName>
    <definedName name="Calendar11MonthOption">MATCH(Calendar11Month,Mjeseci,0)</definedName>
    <definedName name="Calendar11Year">Kalendar!$C$141</definedName>
    <definedName name="Calendar12Month">Kalendar!$D$155</definedName>
    <definedName name="Calendar12MonthOption">MATCH(Calendar12Month,Mjeseci,0)</definedName>
    <definedName name="Calendar12Year">Kalendar!$C$155</definedName>
    <definedName name="Calendar1Month">Kalendar!$D$1</definedName>
    <definedName name="Calendar1MonthOption">MATCH(Calendar1Month,Mjeseci,0)</definedName>
    <definedName name="Calendar1Year">Kalendar!$C$1</definedName>
    <definedName name="Calendar2Month">Kalendar!$D$15</definedName>
    <definedName name="Calendar2MonthOption">MATCH(Calendar2Month,Mjeseci,0)</definedName>
    <definedName name="Calendar2Year">Kalendar!$C$15</definedName>
    <definedName name="Calendar3Month">Kalendar!$D$29</definedName>
    <definedName name="Calendar3MonthOption">MATCH(Calendar3Month,Mjeseci,0)</definedName>
    <definedName name="Calendar3Year">Kalendar!$C$29</definedName>
    <definedName name="Calendar4Month">Kalendar!$D$43</definedName>
    <definedName name="Calendar4MonthOption">MATCH(Calendar4Month,Mjeseci,0)</definedName>
    <definedName name="Calendar4Year">Kalendar!$C$43</definedName>
    <definedName name="Calendar5Month">Kalendar!$D$57</definedName>
    <definedName name="Calendar5MonthOption">MATCH(Calendar5Month,Mjeseci,0)</definedName>
    <definedName name="Calendar5Year">Kalendar!$C$57</definedName>
    <definedName name="Calendar6Month">Kalendar!$D$71</definedName>
    <definedName name="Calendar6MonthOption">MATCH(Calendar6Month,Mjeseci,0)</definedName>
    <definedName name="Calendar6Year">Kalendar!$C$71</definedName>
    <definedName name="Calendar7Month">Kalendar!$D$85</definedName>
    <definedName name="Calendar7MonthOption">MATCH(Calendar7Month,Mjeseci,0)</definedName>
    <definedName name="Calendar7Year">Kalendar!$C$85</definedName>
    <definedName name="Calendar8Month">Kalendar!$D$99</definedName>
    <definedName name="Calendar8MonthOption">MATCH(Calendar8Month,Mjeseci,0)</definedName>
    <definedName name="Calendar8Year">Kalendar!$C$99</definedName>
    <definedName name="Calendar9Month">Kalendar!$D$113</definedName>
    <definedName name="Calendar9MonthOption">MATCH(Calendar9Month,Mjeseci,0)</definedName>
    <definedName name="Calendar9Year">Kalendar!$C$113</definedName>
    <definedName name="Dani">{0,1,2,3,4,5,6}</definedName>
    <definedName name="Dani_u_tjednu">{"PONEDJELJAK","UTORAK","SRIJEDA","ČETVRTAK","PETAK","SUBOTA","NEDJELJA"}</definedName>
    <definedName name="Mjeseci">{"Siječanj","Veljača","Ožujak","Travanj","Svibanj","Lipanj","Srpanj","Kolovoz","Rujan","Listopad","Studeni","Prosinac"}</definedName>
    <definedName name="_xlnm.Print_Area" localSheetId="0">Kalendar!$C$1:$J$168</definedName>
    <definedName name="WeekdayOption">MATCH(WeekStart,Dani_u_tjednu,0)+10</definedName>
    <definedName name="WeekStart">Kalendar!$C$2</definedName>
    <definedName name="WeekStartValue">IF(WeekStart="PONEDJELJAK",2,1)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4" l="1" a="1"/>
  <c r="C11" i="14" a="1"/>
  <c r="C9" i="14" a="1"/>
  <c r="C7" i="14" a="1"/>
  <c r="C5" i="14" a="1"/>
  <c r="C3" i="14" a="1"/>
  <c r="C15" i="14"/>
  <c r="H3" i="14" l="1"/>
  <c r="F3" i="14"/>
  <c r="D3" i="14"/>
  <c r="I3" i="14"/>
  <c r="G3" i="14"/>
  <c r="E3" i="14"/>
  <c r="C3" i="14"/>
  <c r="H7" i="14"/>
  <c r="F7" i="14"/>
  <c r="D7" i="14"/>
  <c r="I7" i="14"/>
  <c r="G7" i="14"/>
  <c r="E7" i="14"/>
  <c r="C7" i="14"/>
  <c r="H11" i="14"/>
  <c r="F11" i="14"/>
  <c r="D11" i="14"/>
  <c r="I11" i="14"/>
  <c r="G11" i="14"/>
  <c r="E11" i="14"/>
  <c r="C11" i="14"/>
  <c r="H5" i="14"/>
  <c r="F5" i="14"/>
  <c r="D5" i="14"/>
  <c r="I5" i="14"/>
  <c r="G5" i="14"/>
  <c r="E5" i="14"/>
  <c r="C5" i="14"/>
  <c r="H9" i="14"/>
  <c r="F9" i="14"/>
  <c r="D9" i="14"/>
  <c r="I9" i="14"/>
  <c r="G9" i="14"/>
  <c r="E9" i="14"/>
  <c r="C9" i="14"/>
  <c r="D13" i="14"/>
  <c r="C13" i="14"/>
  <c r="D15" i="14"/>
  <c r="C25" i="14" s="1" a="1"/>
  <c r="I25" i="14" l="1"/>
  <c r="G25" i="14"/>
  <c r="E25" i="14"/>
  <c r="C25" i="14"/>
  <c r="H25" i="14"/>
  <c r="F25" i="14"/>
  <c r="D25" i="14"/>
  <c r="C19" i="14" a="1"/>
  <c r="C23" i="14" a="1"/>
  <c r="C27" i="14" a="1"/>
  <c r="C17" i="14" a="1"/>
  <c r="C21" i="14" a="1"/>
  <c r="I2" i="14"/>
  <c r="D2" i="14"/>
  <c r="E2" i="14"/>
  <c r="G2" i="14"/>
  <c r="F2" i="14"/>
  <c r="H2" i="14"/>
  <c r="D29" i="14"/>
  <c r="C29" i="14"/>
  <c r="I21" i="14" l="1"/>
  <c r="G21" i="14"/>
  <c r="E21" i="14"/>
  <c r="C21" i="14"/>
  <c r="H21" i="14"/>
  <c r="F21" i="14"/>
  <c r="D21" i="14"/>
  <c r="C27" i="14"/>
  <c r="D27" i="14"/>
  <c r="I19" i="14"/>
  <c r="G19" i="14"/>
  <c r="E19" i="14"/>
  <c r="C19" i="14"/>
  <c r="H19" i="14"/>
  <c r="F19" i="14"/>
  <c r="D19" i="14"/>
  <c r="C41" i="14" a="1"/>
  <c r="C39" i="14" a="1"/>
  <c r="C37" i="14" a="1"/>
  <c r="C35" i="14" a="1"/>
  <c r="C33" i="14" a="1"/>
  <c r="C31" i="14" a="1"/>
  <c r="I17" i="14"/>
  <c r="I16" i="14" s="1"/>
  <c r="G17" i="14"/>
  <c r="G16" i="14" s="1"/>
  <c r="E17" i="14"/>
  <c r="E16" i="14" s="1"/>
  <c r="C17" i="14"/>
  <c r="C16" i="14" s="1"/>
  <c r="H17" i="14"/>
  <c r="H16" i="14" s="1"/>
  <c r="F17" i="14"/>
  <c r="F16" i="14" s="1"/>
  <c r="D17" i="14"/>
  <c r="D16" i="14" s="1"/>
  <c r="I23" i="14"/>
  <c r="G23" i="14"/>
  <c r="E23" i="14"/>
  <c r="C23" i="14"/>
  <c r="H23" i="14"/>
  <c r="F23" i="14"/>
  <c r="D23" i="14"/>
  <c r="C43" i="14"/>
  <c r="D43" i="14"/>
  <c r="H31" i="14" l="1"/>
  <c r="H30" i="14" s="1"/>
  <c r="I31" i="14"/>
  <c r="I30" i="14" s="1"/>
  <c r="F31" i="14"/>
  <c r="F30" i="14" s="1"/>
  <c r="D31" i="14"/>
  <c r="D30" i="14" s="1"/>
  <c r="G31" i="14"/>
  <c r="G30" i="14" s="1"/>
  <c r="E31" i="14"/>
  <c r="E30" i="14" s="1"/>
  <c r="C31" i="14"/>
  <c r="C30" i="14" s="1"/>
  <c r="H35" i="14"/>
  <c r="F35" i="14"/>
  <c r="D35" i="14"/>
  <c r="I35" i="14"/>
  <c r="E35" i="14"/>
  <c r="G35" i="14"/>
  <c r="C35" i="14"/>
  <c r="H39" i="14"/>
  <c r="F39" i="14"/>
  <c r="D39" i="14"/>
  <c r="I39" i="14"/>
  <c r="E39" i="14"/>
  <c r="G39" i="14"/>
  <c r="C39" i="14"/>
  <c r="C55" i="14" a="1"/>
  <c r="C53" i="14" a="1"/>
  <c r="C51" i="14" a="1"/>
  <c r="C49" i="14" a="1"/>
  <c r="C47" i="14" a="1"/>
  <c r="C45" i="14" a="1"/>
  <c r="H33" i="14"/>
  <c r="F33" i="14"/>
  <c r="D33" i="14"/>
  <c r="I33" i="14"/>
  <c r="E33" i="14"/>
  <c r="G33" i="14"/>
  <c r="C33" i="14"/>
  <c r="H37" i="14"/>
  <c r="F37" i="14"/>
  <c r="D37" i="14"/>
  <c r="I37" i="14"/>
  <c r="E37" i="14"/>
  <c r="G37" i="14"/>
  <c r="C37" i="14"/>
  <c r="D41" i="14"/>
  <c r="C41" i="14"/>
  <c r="C57" i="14"/>
  <c r="D57" i="14"/>
  <c r="C69" i="14" l="1" a="1"/>
  <c r="C67" i="14" a="1"/>
  <c r="C65" i="14" a="1"/>
  <c r="C63" i="14" a="1"/>
  <c r="C61" i="14" a="1"/>
  <c r="C59" i="14" a="1"/>
  <c r="I47" i="14"/>
  <c r="G47" i="14"/>
  <c r="E47" i="14"/>
  <c r="C47" i="14"/>
  <c r="F47" i="14"/>
  <c r="H47" i="14"/>
  <c r="D47" i="14"/>
  <c r="I51" i="14"/>
  <c r="G51" i="14"/>
  <c r="E51" i="14"/>
  <c r="C51" i="14"/>
  <c r="F51" i="14"/>
  <c r="H51" i="14"/>
  <c r="D51" i="14"/>
  <c r="C55" i="14"/>
  <c r="D55" i="14"/>
  <c r="I45" i="14"/>
  <c r="I44" i="14" s="1"/>
  <c r="G45" i="14"/>
  <c r="G44" i="14" s="1"/>
  <c r="E45" i="14"/>
  <c r="E44" i="14" s="1"/>
  <c r="C45" i="14"/>
  <c r="C44" i="14" s="1"/>
  <c r="F45" i="14"/>
  <c r="F44" i="14" s="1"/>
  <c r="H45" i="14"/>
  <c r="H44" i="14" s="1"/>
  <c r="D45" i="14"/>
  <c r="D44" i="14" s="1"/>
  <c r="I49" i="14"/>
  <c r="G49" i="14"/>
  <c r="E49" i="14"/>
  <c r="C49" i="14"/>
  <c r="F49" i="14"/>
  <c r="H49" i="14"/>
  <c r="D49" i="14"/>
  <c r="I53" i="14"/>
  <c r="G53" i="14"/>
  <c r="E53" i="14"/>
  <c r="C53" i="14"/>
  <c r="F53" i="14"/>
  <c r="H53" i="14"/>
  <c r="D53" i="14"/>
  <c r="D71" i="14"/>
  <c r="C71" i="14"/>
  <c r="C83" i="14" l="1" a="1"/>
  <c r="C81" i="14" a="1"/>
  <c r="C79" i="14" a="1"/>
  <c r="C77" i="14" a="1"/>
  <c r="C75" i="14" a="1"/>
  <c r="C73" i="14" a="1"/>
  <c r="H59" i="14"/>
  <c r="H58" i="14" s="1"/>
  <c r="F59" i="14"/>
  <c r="F58" i="14" s="1"/>
  <c r="D59" i="14"/>
  <c r="D58" i="14" s="1"/>
  <c r="G59" i="14"/>
  <c r="G58" i="14" s="1"/>
  <c r="C59" i="14"/>
  <c r="C58" i="14" s="1"/>
  <c r="I59" i="14"/>
  <c r="I58" i="14" s="1"/>
  <c r="E59" i="14"/>
  <c r="E58" i="14" s="1"/>
  <c r="H63" i="14"/>
  <c r="F63" i="14"/>
  <c r="D63" i="14"/>
  <c r="G63" i="14"/>
  <c r="C63" i="14"/>
  <c r="I63" i="14"/>
  <c r="E63" i="14"/>
  <c r="H67" i="14"/>
  <c r="F67" i="14"/>
  <c r="D67" i="14"/>
  <c r="G67" i="14"/>
  <c r="C67" i="14"/>
  <c r="I67" i="14"/>
  <c r="E67" i="14"/>
  <c r="H61" i="14"/>
  <c r="F61" i="14"/>
  <c r="D61" i="14"/>
  <c r="G61" i="14"/>
  <c r="C61" i="14"/>
  <c r="I61" i="14"/>
  <c r="E61" i="14"/>
  <c r="H65" i="14"/>
  <c r="F65" i="14"/>
  <c r="D65" i="14"/>
  <c r="G65" i="14"/>
  <c r="C65" i="14"/>
  <c r="I65" i="14"/>
  <c r="E65" i="14"/>
  <c r="D69" i="14"/>
  <c r="C69" i="14"/>
  <c r="D85" i="14"/>
  <c r="C85" i="14"/>
  <c r="I73" i="14" l="1"/>
  <c r="I72" i="14" s="1"/>
  <c r="G73" i="14"/>
  <c r="G72" i="14" s="1"/>
  <c r="E73" i="14"/>
  <c r="E72" i="14" s="1"/>
  <c r="C73" i="14"/>
  <c r="C72" i="14" s="1"/>
  <c r="H73" i="14"/>
  <c r="H72" i="14" s="1"/>
  <c r="D73" i="14"/>
  <c r="D72" i="14" s="1"/>
  <c r="F73" i="14"/>
  <c r="F72" i="14" s="1"/>
  <c r="I77" i="14"/>
  <c r="G77" i="14"/>
  <c r="E77" i="14"/>
  <c r="C77" i="14"/>
  <c r="H77" i="14"/>
  <c r="D77" i="14"/>
  <c r="F77" i="14"/>
  <c r="I81" i="14"/>
  <c r="G81" i="14"/>
  <c r="E81" i="14"/>
  <c r="C81" i="14"/>
  <c r="H81" i="14"/>
  <c r="D81" i="14"/>
  <c r="F81" i="14"/>
  <c r="C97" i="14" a="1"/>
  <c r="C95" i="14" a="1"/>
  <c r="C93" i="14" a="1"/>
  <c r="C91" i="14" a="1"/>
  <c r="C89" i="14" a="1"/>
  <c r="C87" i="14" a="1"/>
  <c r="I75" i="14"/>
  <c r="G75" i="14"/>
  <c r="E75" i="14"/>
  <c r="C75" i="14"/>
  <c r="H75" i="14"/>
  <c r="D75" i="14"/>
  <c r="F75" i="14"/>
  <c r="I79" i="14"/>
  <c r="G79" i="14"/>
  <c r="E79" i="14"/>
  <c r="C79" i="14"/>
  <c r="H79" i="14"/>
  <c r="D79" i="14"/>
  <c r="F79" i="14"/>
  <c r="C83" i="14"/>
  <c r="D83" i="14"/>
  <c r="D99" i="14"/>
  <c r="C99" i="14"/>
  <c r="C111" i="14" l="1" a="1"/>
  <c r="C109" i="14" a="1"/>
  <c r="C107" i="14" a="1"/>
  <c r="C105" i="14" a="1"/>
  <c r="C103" i="14" a="1"/>
  <c r="C101" i="14" a="1"/>
  <c r="H89" i="14"/>
  <c r="F89" i="14"/>
  <c r="D89" i="14"/>
  <c r="I89" i="14"/>
  <c r="E89" i="14"/>
  <c r="G89" i="14"/>
  <c r="C89" i="14"/>
  <c r="H93" i="14"/>
  <c r="F93" i="14"/>
  <c r="D93" i="14"/>
  <c r="I93" i="14"/>
  <c r="E93" i="14"/>
  <c r="G93" i="14"/>
  <c r="C93" i="14"/>
  <c r="D97" i="14"/>
  <c r="C97" i="14"/>
  <c r="H87" i="14"/>
  <c r="H86" i="14" s="1"/>
  <c r="F87" i="14"/>
  <c r="F86" i="14" s="1"/>
  <c r="D87" i="14"/>
  <c r="D86" i="14" s="1"/>
  <c r="I87" i="14"/>
  <c r="I86" i="14" s="1"/>
  <c r="E87" i="14"/>
  <c r="E86" i="14" s="1"/>
  <c r="G87" i="14"/>
  <c r="G86" i="14" s="1"/>
  <c r="C87" i="14"/>
  <c r="C86" i="14" s="1"/>
  <c r="H91" i="14"/>
  <c r="F91" i="14"/>
  <c r="D91" i="14"/>
  <c r="I91" i="14"/>
  <c r="E91" i="14"/>
  <c r="G91" i="14"/>
  <c r="C91" i="14"/>
  <c r="H95" i="14"/>
  <c r="F95" i="14"/>
  <c r="D95" i="14"/>
  <c r="I95" i="14"/>
  <c r="E95" i="14"/>
  <c r="G95" i="14"/>
  <c r="C95" i="14"/>
  <c r="D113" i="14"/>
  <c r="C113" i="14"/>
  <c r="C115" i="14" l="1" a="1"/>
  <c r="C125" i="14" a="1"/>
  <c r="C123" i="14" a="1"/>
  <c r="C121" i="14" a="1"/>
  <c r="C119" i="14" a="1"/>
  <c r="C117" i="14" a="1"/>
  <c r="I101" i="14"/>
  <c r="I100" i="14" s="1"/>
  <c r="G101" i="14"/>
  <c r="G100" i="14" s="1"/>
  <c r="E101" i="14"/>
  <c r="E100" i="14" s="1"/>
  <c r="C101" i="14"/>
  <c r="C100" i="14" s="1"/>
  <c r="F101" i="14"/>
  <c r="F100" i="14" s="1"/>
  <c r="H101" i="14"/>
  <c r="H100" i="14" s="1"/>
  <c r="D101" i="14"/>
  <c r="D100" i="14" s="1"/>
  <c r="I105" i="14"/>
  <c r="G105" i="14"/>
  <c r="E105" i="14"/>
  <c r="C105" i="14"/>
  <c r="F105" i="14"/>
  <c r="H105" i="14"/>
  <c r="D105" i="14"/>
  <c r="I109" i="14"/>
  <c r="G109" i="14"/>
  <c r="E109" i="14"/>
  <c r="C109" i="14"/>
  <c r="F109" i="14"/>
  <c r="H109" i="14"/>
  <c r="D109" i="14"/>
  <c r="I103" i="14"/>
  <c r="G103" i="14"/>
  <c r="E103" i="14"/>
  <c r="C103" i="14"/>
  <c r="F103" i="14"/>
  <c r="H103" i="14"/>
  <c r="D103" i="14"/>
  <c r="I107" i="14"/>
  <c r="G107" i="14"/>
  <c r="E107" i="14"/>
  <c r="C107" i="14"/>
  <c r="F107" i="14"/>
  <c r="H107" i="14"/>
  <c r="D107" i="14"/>
  <c r="C111" i="14"/>
  <c r="D111" i="14"/>
  <c r="D127" i="14"/>
  <c r="C127" i="14"/>
  <c r="C139" i="14" l="1" a="1"/>
  <c r="C137" i="14" a="1"/>
  <c r="C135" i="14" a="1"/>
  <c r="C133" i="14" a="1"/>
  <c r="C131" i="14" a="1"/>
  <c r="C129" i="14" a="1"/>
  <c r="I117" i="14"/>
  <c r="G117" i="14"/>
  <c r="E117" i="14"/>
  <c r="C117" i="14"/>
  <c r="H117" i="14"/>
  <c r="D117" i="14"/>
  <c r="F117" i="14"/>
  <c r="I121" i="14"/>
  <c r="G121" i="14"/>
  <c r="E121" i="14"/>
  <c r="C121" i="14"/>
  <c r="H121" i="14"/>
  <c r="D121" i="14"/>
  <c r="F121" i="14"/>
  <c r="C125" i="14"/>
  <c r="D125" i="14"/>
  <c r="I119" i="14"/>
  <c r="G119" i="14"/>
  <c r="E119" i="14"/>
  <c r="C119" i="14"/>
  <c r="H119" i="14"/>
  <c r="D119" i="14"/>
  <c r="F119" i="14"/>
  <c r="I123" i="14"/>
  <c r="G123" i="14"/>
  <c r="E123" i="14"/>
  <c r="C123" i="14"/>
  <c r="H123" i="14"/>
  <c r="D123" i="14"/>
  <c r="F123" i="14"/>
  <c r="I115" i="14"/>
  <c r="I114" i="14" s="1"/>
  <c r="G115" i="14"/>
  <c r="G114" i="14" s="1"/>
  <c r="E115" i="14"/>
  <c r="E114" i="14" s="1"/>
  <c r="H115" i="14"/>
  <c r="H114" i="14" s="1"/>
  <c r="D115" i="14"/>
  <c r="D114" i="14" s="1"/>
  <c r="C115" i="14"/>
  <c r="C114" i="14" s="1"/>
  <c r="F115" i="14"/>
  <c r="F114" i="14" s="1"/>
  <c r="C141" i="14"/>
  <c r="D141" i="14"/>
  <c r="H129" i="14" l="1"/>
  <c r="H128" i="14" s="1"/>
  <c r="F129" i="14"/>
  <c r="F128" i="14" s="1"/>
  <c r="D129" i="14"/>
  <c r="D128" i="14" s="1"/>
  <c r="I129" i="14"/>
  <c r="E129" i="14"/>
  <c r="E128" i="14" s="1"/>
  <c r="G129" i="14"/>
  <c r="G128" i="14" s="1"/>
  <c r="C129" i="14"/>
  <c r="C128" i="14" s="1"/>
  <c r="H133" i="14"/>
  <c r="F133" i="14"/>
  <c r="D133" i="14"/>
  <c r="I133" i="14"/>
  <c r="E133" i="14"/>
  <c r="G133" i="14"/>
  <c r="C133" i="14"/>
  <c r="H137" i="14"/>
  <c r="F137" i="14"/>
  <c r="D137" i="14"/>
  <c r="I137" i="14"/>
  <c r="E137" i="14"/>
  <c r="G137" i="14"/>
  <c r="C137" i="14"/>
  <c r="C153" i="14" a="1"/>
  <c r="C151" i="14" a="1"/>
  <c r="C149" i="14" a="1"/>
  <c r="C147" i="14" a="1"/>
  <c r="C145" i="14" a="1"/>
  <c r="C143" i="14" a="1"/>
  <c r="H131" i="14"/>
  <c r="F131" i="14"/>
  <c r="D131" i="14"/>
  <c r="I131" i="14"/>
  <c r="E131" i="14"/>
  <c r="G131" i="14"/>
  <c r="C131" i="14"/>
  <c r="H135" i="14"/>
  <c r="F135" i="14"/>
  <c r="D135" i="14"/>
  <c r="I135" i="14"/>
  <c r="E135" i="14"/>
  <c r="G135" i="14"/>
  <c r="C135" i="14"/>
  <c r="D139" i="14"/>
  <c r="C139" i="14"/>
  <c r="I128" i="14"/>
  <c r="D155" i="14"/>
  <c r="C155" i="14"/>
  <c r="I145" i="14" l="1"/>
  <c r="G145" i="14"/>
  <c r="E145" i="14"/>
  <c r="C145" i="14"/>
  <c r="F145" i="14"/>
  <c r="D145" i="14"/>
  <c r="H145" i="14"/>
  <c r="I149" i="14"/>
  <c r="G149" i="14"/>
  <c r="E149" i="14"/>
  <c r="C149" i="14"/>
  <c r="F149" i="14"/>
  <c r="D149" i="14"/>
  <c r="H149" i="14"/>
  <c r="C153" i="14"/>
  <c r="D153" i="14"/>
  <c r="C167" i="14" a="1"/>
  <c r="C165" i="14" a="1"/>
  <c r="C163" i="14" a="1"/>
  <c r="C161" i="14" a="1"/>
  <c r="C159" i="14" a="1"/>
  <c r="C157" i="14" a="1"/>
  <c r="I143" i="14"/>
  <c r="I142" i="14" s="1"/>
  <c r="G143" i="14"/>
  <c r="E143" i="14"/>
  <c r="E142" i="14" s="1"/>
  <c r="C143" i="14"/>
  <c r="C142" i="14" s="1"/>
  <c r="F143" i="14"/>
  <c r="F142" i="14" s="1"/>
  <c r="D143" i="14"/>
  <c r="D142" i="14" s="1"/>
  <c r="H143" i="14"/>
  <c r="H142" i="14" s="1"/>
  <c r="I147" i="14"/>
  <c r="G147" i="14"/>
  <c r="E147" i="14"/>
  <c r="C147" i="14"/>
  <c r="F147" i="14"/>
  <c r="D147" i="14"/>
  <c r="H147" i="14"/>
  <c r="I151" i="14"/>
  <c r="G151" i="14"/>
  <c r="E151" i="14"/>
  <c r="C151" i="14"/>
  <c r="F151" i="14"/>
  <c r="D151" i="14"/>
  <c r="H151" i="14"/>
  <c r="G142" i="14"/>
  <c r="H157" i="14" l="1"/>
  <c r="H156" i="14" s="1"/>
  <c r="F157" i="14"/>
  <c r="F156" i="14" s="1"/>
  <c r="D157" i="14"/>
  <c r="D156" i="14" s="1"/>
  <c r="G157" i="14"/>
  <c r="G156" i="14" s="1"/>
  <c r="C157" i="14"/>
  <c r="C156" i="14" s="1"/>
  <c r="I157" i="14"/>
  <c r="E157" i="14"/>
  <c r="E156" i="14" s="1"/>
  <c r="H161" i="14"/>
  <c r="F161" i="14"/>
  <c r="D161" i="14"/>
  <c r="G161" i="14"/>
  <c r="C161" i="14"/>
  <c r="I161" i="14"/>
  <c r="E161" i="14"/>
  <c r="H165" i="14"/>
  <c r="F165" i="14"/>
  <c r="D165" i="14"/>
  <c r="G165" i="14"/>
  <c r="C165" i="14"/>
  <c r="I165" i="14"/>
  <c r="E165" i="14"/>
  <c r="H159" i="14"/>
  <c r="F159" i="14"/>
  <c r="D159" i="14"/>
  <c r="G159" i="14"/>
  <c r="C159" i="14"/>
  <c r="I159" i="14"/>
  <c r="E159" i="14"/>
  <c r="H163" i="14"/>
  <c r="F163" i="14"/>
  <c r="D163" i="14"/>
  <c r="G163" i="14"/>
  <c r="C163" i="14"/>
  <c r="I163" i="14"/>
  <c r="E163" i="14"/>
  <c r="D167" i="14"/>
  <c r="C167" i="14"/>
  <c r="I156" i="14"/>
</calcChain>
</file>

<file path=xl/sharedStrings.xml><?xml version="1.0" encoding="utf-8"?>
<sst xmlns="http://schemas.openxmlformats.org/spreadsheetml/2006/main" count="78" uniqueCount="39">
  <si>
    <t>PONEDJELJAK</t>
  </si>
  <si>
    <t>Napomene:</t>
  </si>
  <si>
    <t>listopad</t>
  </si>
  <si>
    <t>Početak nastave u ljetnom semestru</t>
  </si>
  <si>
    <t>Državni praznik - Dan neovisnosti</t>
  </si>
  <si>
    <t>Neradni dan - Dan Svih Svetih</t>
  </si>
  <si>
    <t>Božićni i novogišnji blagdani</t>
  </si>
  <si>
    <t>Božić</t>
  </si>
  <si>
    <t>SV. Stjepan</t>
  </si>
  <si>
    <t>Nova godina</t>
  </si>
  <si>
    <t>Sveta tri kralja</t>
  </si>
  <si>
    <t>Zimski ispitni rok</t>
  </si>
  <si>
    <t>Uskrs</t>
  </si>
  <si>
    <t>Uskršnji ponedjeljak</t>
  </si>
  <si>
    <t>Praznik rada</t>
  </si>
  <si>
    <t>Sveti Ante - Dan grada Knina</t>
  </si>
  <si>
    <t>Broj tjedana nastave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</si>
  <si>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</si>
  <si>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</si>
  <si>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</si>
  <si>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</si>
  <si>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</si>
  <si>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</si>
  <si>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</si>
  <si>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</si>
  <si>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</si>
  <si>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</si>
  <si>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</si>
  <si>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</si>
  <si>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</si>
  <si>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</si>
  <si>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Razdoblje upisa predmeta iz ljetnog semestra i izbornih predmeta</t>
  </si>
  <si>
    <t>13.</t>
  </si>
  <si>
    <t>Tjedan nadoknade i oripreme za ispitne rokove</t>
  </si>
  <si>
    <t>Tjelovo</t>
  </si>
  <si>
    <t>Dan antifašitičke borbe</t>
  </si>
  <si>
    <t>Dan državnosti</t>
  </si>
  <si>
    <t>Ljetni ispitni rok</t>
  </si>
  <si>
    <t>Jesenski ispitni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</si>
</sst>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0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Arial"/>
      <family val="2"/>
      <scheme val="major"/>
    </font>
    <font>
      <sz val="16"/>
      <color rgb="FFFF0000"/>
      <name val="Trebuchet MS"/>
      <family val="2"/>
      <scheme val="minor"/>
    </font>
    <font>
      <sz val="11"/>
      <color rgb="FFFF0000"/>
      <name val="Arial"/>
      <family val="2"/>
      <scheme val="major"/>
    </font>
    <font>
      <b/>
      <sz val="11"/>
      <color theme="1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color theme="1"/>
      <name val="Arial"/>
      <family val="2"/>
      <charset val="238"/>
      <scheme val="maj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13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8" borderId="6" xfId="6" applyNumberFormat="1" applyFill="1">
      <alignment horizontal="left" vertical="top" wrapText="1" indent="1"/>
    </xf>
    <xf numFmtId="164" fontId="15" fillId="0" borderId="9" xfId="5" applyFont="1" applyFill="1">
      <alignment horizontal="left" vertical="center" wrapText="1" indent="1"/>
    </xf>
    <xf numFmtId="0" fontId="17" fillId="9" borderId="6" xfId="6" applyNumberFormat="1" applyFont="1" applyFill="1">
      <alignment horizontal="left" vertical="top" wrapText="1" indent="1"/>
    </xf>
    <xf numFmtId="0" fontId="12" fillId="9" borderId="6" xfId="6" applyNumberFormat="1" applyFill="1">
      <alignment horizontal="left" vertical="top" wrapText="1" indent="1"/>
    </xf>
    <xf numFmtId="0" fontId="16" fillId="10" borderId="6" xfId="6" applyNumberFormat="1" applyFont="1" applyFill="1">
      <alignment horizontal="left" vertical="top" wrapText="1" indent="1"/>
    </xf>
    <xf numFmtId="0" fontId="12" fillId="10" borderId="6" xfId="6" applyNumberFormat="1" applyFill="1">
      <alignment horizontal="left" vertical="top" wrapText="1" indent="1"/>
    </xf>
    <xf numFmtId="0" fontId="14" fillId="10" borderId="6" xfId="6" applyNumberFormat="1" applyFont="1" applyFill="1">
      <alignment horizontal="left" vertical="top" wrapText="1" indent="1"/>
    </xf>
    <xf numFmtId="0" fontId="18" fillId="9" borderId="6" xfId="6" applyNumberFormat="1" applyFont="1" applyFill="1">
      <alignment horizontal="left" vertical="top" wrapText="1" indent="1"/>
    </xf>
    <xf numFmtId="164" fontId="15" fillId="0" borderId="4" xfId="5" applyFont="1" applyFill="1" applyBorder="1">
      <alignment horizontal="left" vertical="center" wrapText="1" indent="1"/>
    </xf>
    <xf numFmtId="0" fontId="17" fillId="9" borderId="5" xfId="6" applyNumberFormat="1" applyFont="1" applyFill="1" applyBorder="1">
      <alignment horizontal="left" vertical="top" wrapText="1" indent="1"/>
    </xf>
    <xf numFmtId="0" fontId="12" fillId="11" borderId="6" xfId="6" applyNumberFormat="1" applyFill="1">
      <alignment horizontal="left" vertical="top" wrapText="1" indent="1"/>
    </xf>
    <xf numFmtId="0" fontId="12" fillId="12" borderId="6" xfId="6" applyNumberFormat="1" applyFill="1">
      <alignment horizontal="left" vertical="top" wrapText="1" indent="1"/>
    </xf>
    <xf numFmtId="164" fontId="9" fillId="12" borderId="9" xfId="5" applyFill="1">
      <alignment horizontal="left" vertical="center" wrapText="1" indent="1"/>
    </xf>
    <xf numFmtId="0" fontId="12" fillId="13" borderId="6" xfId="6" applyNumberFormat="1" applyFill="1">
      <alignment horizontal="left" vertical="top" wrapText="1" indent="1"/>
    </xf>
    <xf numFmtId="164" fontId="9" fillId="14" borderId="9" xfId="5" applyFill="1">
      <alignment horizontal="left" vertical="center" wrapText="1" indent="1"/>
    </xf>
    <xf numFmtId="164" fontId="9" fillId="10" borderId="9" xfId="5" applyFill="1">
      <alignment horizontal="left" vertical="center" wrapText="1" indent="1"/>
    </xf>
    <xf numFmtId="0" fontId="12" fillId="14" borderId="6" xfId="6" applyNumberFormat="1" applyFill="1">
      <alignment horizontal="left" vertical="top" wrapText="1" indent="1"/>
    </xf>
    <xf numFmtId="164" fontId="9" fillId="15" borderId="9" xfId="5" applyFill="1">
      <alignment horizontal="left" vertical="center" wrapText="1" indent="1"/>
    </xf>
    <xf numFmtId="0" fontId="12" fillId="16" borderId="6" xfId="6" applyNumberFormat="1" applyFill="1">
      <alignment horizontal="left" vertical="top" wrapText="1" indent="1"/>
    </xf>
    <xf numFmtId="0" fontId="12" fillId="17" borderId="6" xfId="6" applyNumberFormat="1" applyFill="1">
      <alignment horizontal="left" vertical="top" wrapText="1" indent="1"/>
    </xf>
    <xf numFmtId="0" fontId="12" fillId="18" borderId="6" xfId="6" applyNumberFormat="1" applyFill="1">
      <alignment horizontal="left" vertical="top" wrapText="1" indent="1"/>
    </xf>
    <xf numFmtId="164" fontId="9" fillId="11" borderId="9" xfId="5" applyFill="1">
      <alignment horizontal="left" vertical="center" wrapText="1" indent="1"/>
    </xf>
    <xf numFmtId="164" fontId="0" fillId="0" borderId="8" xfId="8" applyFont="1" applyBorder="1">
      <alignment horizontal="left" vertical="center" wrapText="1" indent="1"/>
    </xf>
    <xf numFmtId="164" fontId="11" fillId="0" borderId="8" xfId="8" applyBorder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4" fontId="11" fillId="0" borderId="8" xfId="8">
      <alignment horizontal="left" vertical="center" wrapText="1" indent="1"/>
    </xf>
    <xf numFmtId="0" fontId="12" fillId="19" borderId="6" xfId="6" applyNumberFormat="1" applyFill="1">
      <alignment horizontal="left" vertical="top" wrapText="1" indent="1"/>
    </xf>
    <xf numFmtId="0" fontId="12" fillId="20" borderId="6" xfId="6" applyNumberFormat="1" applyFill="1">
      <alignment horizontal="left" vertical="top" wrapText="1" indent="1"/>
    </xf>
    <xf numFmtId="164" fontId="9" fillId="20" borderId="9" xfId="5" applyFill="1">
      <alignment horizontal="left" vertical="center" wrapText="1" indent="1"/>
    </xf>
    <xf numFmtId="0" fontId="19" fillId="16" borderId="6" xfId="6" applyNumberFormat="1" applyFont="1" applyFill="1">
      <alignment horizontal="left" vertical="top" wrapText="1" indent="1"/>
    </xf>
  </cellXfs>
  <cellStyles count="13">
    <cellStyle name="40% - Isticanje1" xfId="1" builtinId="31" customBuiltin="1"/>
    <cellStyle name="Dan" xfId="5"/>
    <cellStyle name="Detalji dana" xfId="6"/>
    <cellStyle name="Isticanje1" xfId="3" builtinId="29" customBuiltin="1"/>
    <cellStyle name="Isticanje5" xfId="4" builtinId="45" customBuiltin="1"/>
    <cellStyle name="Napomene" xfId="7"/>
    <cellStyle name="Naslov" xfId="9" builtinId="15" customBuiltin="1"/>
    <cellStyle name="Naslov 1" xfId="2" builtinId="16" customBuiltin="1"/>
    <cellStyle name="Naslov 2" xfId="10" builtinId="17" customBuiltin="1"/>
    <cellStyle name="Naslov 3" xfId="11" builtinId="18" customBuiltin="1"/>
    <cellStyle name="Naslov 4" xfId="12" builtinId="19" customBuiltin="1"/>
    <cellStyle name="Normalno" xfId="0" builtinId="0" customBuiltin="1"/>
    <cellStyle name="Zaglavlje napomena" xfId="8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B1:I168"/>
  <sheetViews>
    <sheetView showGridLines="0" tabSelected="1" zoomScaleNormal="100" workbookViewId="0">
      <selection activeCell="O159" sqref="O159"/>
    </sheetView>
  </sheetViews>
  <sheetFormatPr defaultColWidth="8.75" defaultRowHeight="16.5" x14ac:dyDescent="0.3"/>
  <cols>
    <col min="1" max="1" width="6.375" customWidth="1"/>
    <col min="2" max="2" width="12.625" customWidth="1"/>
    <col min="3" max="3" width="18.25" customWidth="1"/>
    <col min="4" max="9" width="17.625" customWidth="1"/>
    <col min="10" max="10" width="2.5" customWidth="1"/>
    <col min="15" max="15" width="6.75" customWidth="1"/>
  </cols>
  <sheetData>
    <row r="1" spans="2:9" ht="54" customHeight="1" x14ac:dyDescent="0.7">
      <c r="B1" s="2"/>
      <c r="C1" s="1">
        <v>2018</v>
      </c>
      <c r="D1" s="6" t="s">
        <v>2</v>
      </c>
      <c r="E1" s="2"/>
      <c r="F1" s="2"/>
      <c r="G1" s="2"/>
      <c r="H1" s="2"/>
      <c r="I1" s="2"/>
    </row>
    <row r="2" spans="2:9" ht="14.25" customHeight="1" x14ac:dyDescent="0.3">
      <c r="B2" s="3" t="s">
        <v>16</v>
      </c>
      <c r="C2" s="7" t="s">
        <v>0</v>
      </c>
      <c r="D2" s="8" t="str">
        <f>UPPER(TEXT(D3,"dddd"))</f>
        <v>UTORAK</v>
      </c>
      <c r="E2" s="7" t="str">
        <f t="shared" ref="E2:I2" si="0">UPPER(TEXT(E3,"dddd"))</f>
        <v>SRIJEDA</v>
      </c>
      <c r="F2" s="8" t="str">
        <f t="shared" si="0"/>
        <v>ČETVRTAK</v>
      </c>
      <c r="G2" s="7" t="str">
        <f t="shared" si="0"/>
        <v>PETAK</v>
      </c>
      <c r="H2" s="8" t="str">
        <f t="shared" si="0"/>
        <v>SUBOTA</v>
      </c>
      <c r="I2" s="7" t="str">
        <f t="shared" si="0"/>
        <v>NEDJELJA</v>
      </c>
    </row>
    <row r="3" spans="2:9" ht="16.5" customHeight="1" x14ac:dyDescent="0.3">
      <c r="C3" s="4">
        <f t="array" ref="C3:I3">Dani+1+DATE(Calendar1Year,Calendar1MonthOption,1)-WEEKDAY(DATE(Calendar1Year,Calendar1MonthOption,1),WeekdayOption)</f>
        <v>43374</v>
      </c>
      <c r="D3" s="4">
        <v>43375</v>
      </c>
      <c r="E3" s="4">
        <v>43376</v>
      </c>
      <c r="F3" s="4">
        <v>43377</v>
      </c>
      <c r="G3" s="4">
        <v>43378</v>
      </c>
      <c r="H3" s="4">
        <v>43379</v>
      </c>
      <c r="I3" s="5">
        <v>43380</v>
      </c>
    </row>
    <row r="4" spans="2:9" ht="56.25" customHeight="1" x14ac:dyDescent="0.3">
      <c r="B4" t="s">
        <v>17</v>
      </c>
      <c r="C4" s="13" t="s">
        <v>3</v>
      </c>
      <c r="D4" s="13"/>
      <c r="E4" s="13"/>
      <c r="F4" s="13"/>
      <c r="G4" s="13"/>
      <c r="H4" s="10"/>
      <c r="I4" s="11"/>
    </row>
    <row r="5" spans="2:9" ht="16.5" customHeight="1" x14ac:dyDescent="0.3">
      <c r="C5" s="14">
        <f t="array" ref="C5:I5">Dani+8+DATE(Calendar1Year,Calendar1MonthOption,1)-WEEKDAY(DATE(Calendar1Year,Calendar1MonthOption,1),WeekdayOption)</f>
        <v>43381</v>
      </c>
      <c r="D5" s="4">
        <v>43382</v>
      </c>
      <c r="E5" s="4">
        <v>43383</v>
      </c>
      <c r="F5" s="4">
        <v>43384</v>
      </c>
      <c r="G5" s="4">
        <v>43385</v>
      </c>
      <c r="H5" s="4">
        <v>43386</v>
      </c>
      <c r="I5" s="5">
        <v>43387</v>
      </c>
    </row>
    <row r="6" spans="2:9" ht="56.25" customHeight="1" x14ac:dyDescent="0.3">
      <c r="B6" t="s">
        <v>18</v>
      </c>
      <c r="C6" s="15" t="s">
        <v>4</v>
      </c>
      <c r="D6" s="13"/>
      <c r="E6" s="13"/>
      <c r="F6" s="13"/>
      <c r="G6" s="13"/>
      <c r="H6" s="10"/>
      <c r="I6" s="10"/>
    </row>
    <row r="7" spans="2:9" ht="16.5" customHeight="1" x14ac:dyDescent="0.3">
      <c r="C7" s="4">
        <f t="array" ref="C7:I7">Dani+15+DATE(Calendar1Year,Calendar1MonthOption,1)-WEEKDAY(DATE(Calendar1Year,Calendar1MonthOption,1),WeekdayOption)</f>
        <v>43388</v>
      </c>
      <c r="D7" s="4">
        <v>43389</v>
      </c>
      <c r="E7" s="4">
        <v>43390</v>
      </c>
      <c r="F7" s="4">
        <v>43391</v>
      </c>
      <c r="G7" s="4">
        <v>43392</v>
      </c>
      <c r="H7" s="4">
        <v>43393</v>
      </c>
      <c r="I7" s="5">
        <v>43394</v>
      </c>
    </row>
    <row r="8" spans="2:9" ht="56.25" customHeight="1" x14ac:dyDescent="0.3">
      <c r="B8" t="s">
        <v>19</v>
      </c>
      <c r="C8" s="13"/>
      <c r="D8" s="13"/>
      <c r="E8" s="13"/>
      <c r="F8" s="13"/>
      <c r="G8" s="13"/>
      <c r="H8" s="10"/>
      <c r="I8" s="11"/>
    </row>
    <row r="9" spans="2:9" ht="16.5" customHeight="1" x14ac:dyDescent="0.3">
      <c r="C9" s="27">
        <f t="array" ref="C9:I9">Dani+22+DATE(Calendar1Year,Calendar1MonthOption,1)-WEEKDAY(DATE(Calendar1Year,Calendar1MonthOption,1),WeekdayOption)</f>
        <v>43395</v>
      </c>
      <c r="D9" s="27">
        <v>43396</v>
      </c>
      <c r="E9" s="27">
        <v>43397</v>
      </c>
      <c r="F9" s="27">
        <v>43398</v>
      </c>
      <c r="G9" s="27">
        <v>43399</v>
      </c>
      <c r="H9" s="4">
        <v>43400</v>
      </c>
      <c r="I9" s="5">
        <v>43401</v>
      </c>
    </row>
    <row r="10" spans="2:9" ht="56.25" customHeight="1" x14ac:dyDescent="0.3">
      <c r="B10" t="s">
        <v>20</v>
      </c>
      <c r="C10" s="13"/>
      <c r="D10" s="13"/>
      <c r="E10" s="13"/>
      <c r="F10" s="13"/>
      <c r="G10" s="13"/>
      <c r="H10" s="10"/>
      <c r="I10" s="11"/>
    </row>
    <row r="11" spans="2:9" ht="16.5" customHeight="1" x14ac:dyDescent="0.3">
      <c r="C11" s="4">
        <f t="array" ref="C11:I11">Dani+29+DATE(Calendar1Year,Calendar1MonthOption,1)-WEEKDAY(DATE(Calendar1Year,Calendar1MonthOption,1),WeekdayOption)</f>
        <v>43402</v>
      </c>
      <c r="D11" s="4">
        <v>43403</v>
      </c>
      <c r="E11" s="4">
        <v>43404</v>
      </c>
      <c r="F11" s="4">
        <v>43405</v>
      </c>
      <c r="G11" s="4">
        <v>43406</v>
      </c>
      <c r="H11" s="4">
        <v>43407</v>
      </c>
      <c r="I11" s="5">
        <v>43408</v>
      </c>
    </row>
    <row r="12" spans="2:9" ht="57" customHeight="1" x14ac:dyDescent="0.3">
      <c r="B12" t="s">
        <v>21</v>
      </c>
      <c r="C12" s="13"/>
      <c r="D12" s="13"/>
      <c r="E12" s="13"/>
      <c r="F12" s="18"/>
      <c r="G12" s="18"/>
      <c r="H12" s="10"/>
      <c r="I12" s="11"/>
    </row>
    <row r="13" spans="2:9" ht="16.5" customHeight="1" x14ac:dyDescent="0.3">
      <c r="C13" s="4">
        <f t="array" ref="C13:D13">Dani+36+DATE(Calendar1Year,Calendar1MonthOption,1)-WEEKDAY(DATE(Calendar1Year,Calendar1MonthOption,1),WeekdayOption)</f>
        <v>43409</v>
      </c>
      <c r="D13" s="4">
        <v>43410</v>
      </c>
      <c r="E13" s="37" t="s">
        <v>1</v>
      </c>
      <c r="F13" s="37"/>
      <c r="G13" s="37"/>
      <c r="H13" s="37"/>
      <c r="I13" s="37"/>
    </row>
    <row r="14" spans="2:9" ht="63.75" customHeight="1" x14ac:dyDescent="0.3">
      <c r="C14" s="10"/>
      <c r="D14" s="10"/>
      <c r="E14" s="38"/>
      <c r="F14" s="38"/>
      <c r="G14" s="38"/>
      <c r="H14" s="38"/>
      <c r="I14" s="38"/>
    </row>
    <row r="15" spans="2:9" ht="54" customHeight="1" x14ac:dyDescent="0.7">
      <c r="B15" s="2"/>
      <c r="C15" s="1">
        <f>YEAR(DATE(Calendar1Year,Calendar1MonthOption+1,1))</f>
        <v>2018</v>
      </c>
      <c r="D15" s="6" t="str">
        <f>TEXT(DATE(Calendar1Year,Calendar1MonthOption+1,1),"mmmm")</f>
        <v>studeni</v>
      </c>
      <c r="E15" s="9"/>
      <c r="F15" s="9"/>
      <c r="G15" s="9"/>
      <c r="H15" s="9"/>
      <c r="I15" s="2"/>
    </row>
    <row r="16" spans="2:9" ht="14.25" customHeight="1" x14ac:dyDescent="0.3">
      <c r="B16" s="3"/>
      <c r="C16" s="7" t="str">
        <f>UPPER(TEXT(C17,"dddd"))</f>
        <v>PONEDJELJAK</v>
      </c>
      <c r="D16" s="8" t="str">
        <f t="shared" ref="D16:I16" si="1">UPPER(TEXT(D17,"dddd"))</f>
        <v>UTORAK</v>
      </c>
      <c r="E16" s="7" t="str">
        <f t="shared" si="1"/>
        <v>SRIJEDA</v>
      </c>
      <c r="F16" s="8" t="str">
        <f t="shared" si="1"/>
        <v>ČETVRTAK</v>
      </c>
      <c r="G16" s="7" t="str">
        <f t="shared" si="1"/>
        <v>PETAK</v>
      </c>
      <c r="H16" s="8" t="str">
        <f t="shared" si="1"/>
        <v>SUBOTA</v>
      </c>
      <c r="I16" s="7" t="str">
        <f t="shared" si="1"/>
        <v>NEDJELJA</v>
      </c>
    </row>
    <row r="17" spans="2:9" ht="16.5" customHeight="1" x14ac:dyDescent="0.3">
      <c r="C17" s="4">
        <f t="array" ref="C17:I17">Dani+1+DATE(Calendar2Year,Calendar2MonthOption,1)-WEEKDAY(DATE(Calendar2Year,Calendar2MonthOption,1),WeekdayOption)</f>
        <v>43402</v>
      </c>
      <c r="D17" s="4">
        <v>43403</v>
      </c>
      <c r="E17" s="4">
        <v>43404</v>
      </c>
      <c r="F17" s="14">
        <v>43405</v>
      </c>
      <c r="G17" s="4">
        <v>43406</v>
      </c>
      <c r="H17" s="4">
        <v>43407</v>
      </c>
      <c r="I17" s="5">
        <v>43408</v>
      </c>
    </row>
    <row r="18" spans="2:9" ht="56.25" customHeight="1" x14ac:dyDescent="0.3">
      <c r="B18" t="s">
        <v>21</v>
      </c>
      <c r="C18" s="18"/>
      <c r="D18" s="18"/>
      <c r="E18" s="18"/>
      <c r="F18" s="16" t="s">
        <v>5</v>
      </c>
      <c r="G18" s="13"/>
      <c r="H18" s="10"/>
      <c r="I18" s="11"/>
    </row>
    <row r="19" spans="2:9" ht="16.5" customHeight="1" x14ac:dyDescent="0.3">
      <c r="C19" s="4">
        <f t="array" ref="C19:I19">Dani+8+DATE(Calendar2Year,Calendar2MonthOption,1)-WEEKDAY(DATE(Calendar2Year,Calendar2MonthOption,1),WeekdayOption)</f>
        <v>43409</v>
      </c>
      <c r="D19" s="4">
        <v>43410</v>
      </c>
      <c r="E19" s="4">
        <v>43411</v>
      </c>
      <c r="F19" s="4">
        <v>43412</v>
      </c>
      <c r="G19" s="4">
        <v>43413</v>
      </c>
      <c r="H19" s="4">
        <v>43414</v>
      </c>
      <c r="I19" s="5">
        <v>43415</v>
      </c>
    </row>
    <row r="20" spans="2:9" ht="56.25" customHeight="1" x14ac:dyDescent="0.3">
      <c r="B20" t="s">
        <v>22</v>
      </c>
      <c r="C20" s="13"/>
      <c r="D20" s="13"/>
      <c r="E20" s="13"/>
      <c r="F20" s="13"/>
      <c r="G20" s="13"/>
      <c r="H20" s="10"/>
      <c r="I20" s="11"/>
    </row>
    <row r="21" spans="2:9" ht="16.5" customHeight="1" x14ac:dyDescent="0.3">
      <c r="C21" s="27">
        <f t="array" ref="C21:I21">Dani+15+DATE(Calendar2Year,Calendar2MonthOption,1)-WEEKDAY(DATE(Calendar2Year,Calendar2MonthOption,1),WeekdayOption)</f>
        <v>43416</v>
      </c>
      <c r="D21" s="27">
        <v>43417</v>
      </c>
      <c r="E21" s="27">
        <v>43418</v>
      </c>
      <c r="F21" s="27">
        <v>43419</v>
      </c>
      <c r="G21" s="27">
        <v>43420</v>
      </c>
      <c r="H21" s="4">
        <v>43421</v>
      </c>
      <c r="I21" s="5">
        <v>43422</v>
      </c>
    </row>
    <row r="22" spans="2:9" ht="56.25" customHeight="1" x14ac:dyDescent="0.3">
      <c r="B22" t="s">
        <v>23</v>
      </c>
      <c r="C22" s="13"/>
      <c r="D22" s="13"/>
      <c r="E22" s="13"/>
      <c r="F22" s="13"/>
      <c r="G22" s="13"/>
      <c r="H22" s="10"/>
      <c r="I22" s="11"/>
    </row>
    <row r="23" spans="2:9" ht="16.5" customHeight="1" x14ac:dyDescent="0.3">
      <c r="C23" s="27">
        <f t="array" ref="C23:I23">Dani+22+DATE(Calendar2Year,Calendar2MonthOption,1)-WEEKDAY(DATE(Calendar2Year,Calendar2MonthOption,1),WeekdayOption)</f>
        <v>43423</v>
      </c>
      <c r="D23" s="27">
        <v>43424</v>
      </c>
      <c r="E23" s="27">
        <v>43425</v>
      </c>
      <c r="F23" s="27">
        <v>43426</v>
      </c>
      <c r="G23" s="27">
        <v>43427</v>
      </c>
      <c r="H23" s="4">
        <v>43428</v>
      </c>
      <c r="I23" s="5">
        <v>43429</v>
      </c>
    </row>
    <row r="24" spans="2:9" ht="56.25" customHeight="1" x14ac:dyDescent="0.3">
      <c r="B24" t="s">
        <v>24</v>
      </c>
      <c r="C24" s="13"/>
      <c r="D24" s="13"/>
      <c r="E24" s="13"/>
      <c r="F24" s="13"/>
      <c r="G24" s="13"/>
      <c r="H24" s="10"/>
      <c r="I24" s="11"/>
    </row>
    <row r="25" spans="2:9" ht="16.5" customHeight="1" x14ac:dyDescent="0.3">
      <c r="C25" s="28">
        <f t="array" ref="C25:I25">Dani+29+DATE(Calendar2Year,Calendar2MonthOption,1)-WEEKDAY(DATE(Calendar2Year,Calendar2MonthOption,1),WeekdayOption)</f>
        <v>43430</v>
      </c>
      <c r="D25" s="28">
        <v>43431</v>
      </c>
      <c r="E25" s="28">
        <v>43432</v>
      </c>
      <c r="F25" s="28">
        <v>43433</v>
      </c>
      <c r="G25" s="28">
        <v>43434</v>
      </c>
      <c r="H25" s="4">
        <v>43435</v>
      </c>
      <c r="I25" s="5">
        <v>43436</v>
      </c>
    </row>
    <row r="26" spans="2:9" ht="57" customHeight="1" x14ac:dyDescent="0.3">
      <c r="B26" t="s">
        <v>25</v>
      </c>
      <c r="C26" s="13"/>
      <c r="D26" s="13"/>
      <c r="E26" s="13"/>
      <c r="F26" s="13"/>
      <c r="G26" s="13"/>
      <c r="H26" s="10"/>
      <c r="I26" s="12"/>
    </row>
    <row r="27" spans="2:9" ht="16.5" customHeight="1" x14ac:dyDescent="0.3">
      <c r="C27" s="27">
        <f t="array" ref="C27:D27">Dani+36+DATE(Calendar2Year,Calendar2MonthOption,1)-WEEKDAY(DATE(Calendar2Year,Calendar2MonthOption,1),WeekdayOption)</f>
        <v>43437</v>
      </c>
      <c r="D27" s="27">
        <v>43438</v>
      </c>
      <c r="E27" s="39" t="s">
        <v>1</v>
      </c>
      <c r="F27" s="39"/>
      <c r="G27" s="39"/>
      <c r="H27" s="39"/>
      <c r="I27" s="39"/>
    </row>
    <row r="28" spans="2:9" ht="63.75" customHeight="1" x14ac:dyDescent="0.3">
      <c r="C28" s="29"/>
      <c r="D28" s="29"/>
      <c r="E28" s="38"/>
      <c r="F28" s="38"/>
      <c r="G28" s="38"/>
      <c r="H28" s="38"/>
      <c r="I28" s="38"/>
    </row>
    <row r="29" spans="2:9" ht="54" customHeight="1" x14ac:dyDescent="0.7">
      <c r="B29" s="2"/>
      <c r="C29" s="1">
        <f>YEAR(DATE(Calendar2Year,Calendar2MonthOption+1,1))</f>
        <v>2018</v>
      </c>
      <c r="D29" s="6" t="str">
        <f>TEXT(DATE(Calendar2Year,Calendar2MonthOption+1,1),"mmmm")</f>
        <v>prosinac</v>
      </c>
      <c r="E29" s="9"/>
      <c r="F29" s="9"/>
      <c r="G29" s="9"/>
      <c r="H29" s="9"/>
      <c r="I29" s="2"/>
    </row>
    <row r="30" spans="2:9" ht="14.25" customHeight="1" x14ac:dyDescent="0.3">
      <c r="B30" s="3"/>
      <c r="C30" s="7" t="str">
        <f>UPPER(TEXT(C31,"dddd"))</f>
        <v>PONEDJELJAK</v>
      </c>
      <c r="D30" s="8" t="str">
        <f t="shared" ref="D30" si="2">UPPER(TEXT(D31,"dddd"))</f>
        <v>UTORAK</v>
      </c>
      <c r="E30" s="7" t="str">
        <f t="shared" ref="E30" si="3">UPPER(TEXT(E31,"dddd"))</f>
        <v>SRIJEDA</v>
      </c>
      <c r="F30" s="8" t="str">
        <f t="shared" ref="F30" si="4">UPPER(TEXT(F31,"dddd"))</f>
        <v>ČETVRTAK</v>
      </c>
      <c r="G30" s="7" t="str">
        <f t="shared" ref="G30" si="5">UPPER(TEXT(G31,"dddd"))</f>
        <v>PETAK</v>
      </c>
      <c r="H30" s="8" t="str">
        <f t="shared" ref="H30" si="6">UPPER(TEXT(H31,"dddd"))</f>
        <v>SUBOTA</v>
      </c>
      <c r="I30" s="7" t="str">
        <f t="shared" ref="I30" si="7">UPPER(TEXT(I31,"dddd"))</f>
        <v>NEDJELJA</v>
      </c>
    </row>
    <row r="31" spans="2:9" ht="16.5" customHeight="1" x14ac:dyDescent="0.3">
      <c r="C31" s="4">
        <f t="array" ref="C31:I31">Dani+1+DATE(Calendar3Year,Calendar3MonthOption,1)-WEEKDAY(DATE(Calendar3Year,Calendar3MonthOption,1),WeekdayOption)</f>
        <v>43430</v>
      </c>
      <c r="D31" s="4">
        <v>43431</v>
      </c>
      <c r="E31" s="4">
        <v>43432</v>
      </c>
      <c r="F31" s="4">
        <v>43433</v>
      </c>
      <c r="G31" s="4">
        <v>43434</v>
      </c>
      <c r="H31" s="4">
        <v>43435</v>
      </c>
      <c r="I31" s="5">
        <v>43436</v>
      </c>
    </row>
    <row r="32" spans="2:9" ht="56.25" customHeight="1" x14ac:dyDescent="0.3">
      <c r="B32" t="s">
        <v>25</v>
      </c>
      <c r="C32" s="13"/>
      <c r="D32" s="13"/>
      <c r="E32" s="13"/>
      <c r="F32" s="13"/>
      <c r="G32" s="13"/>
      <c r="H32" s="10"/>
      <c r="I32" s="11"/>
    </row>
    <row r="33" spans="2:9" ht="16.5" customHeight="1" x14ac:dyDescent="0.3">
      <c r="C33" s="27">
        <f t="array" ref="C33:I33">Dani+8+DATE(Calendar3Year,Calendar3MonthOption,1)-WEEKDAY(DATE(Calendar3Year,Calendar3MonthOption,1),WeekdayOption)</f>
        <v>43437</v>
      </c>
      <c r="D33" s="27">
        <v>43438</v>
      </c>
      <c r="E33" s="27">
        <v>43439</v>
      </c>
      <c r="F33" s="27">
        <v>43440</v>
      </c>
      <c r="G33" s="27">
        <v>43441</v>
      </c>
      <c r="H33" s="4">
        <v>43442</v>
      </c>
      <c r="I33" s="5">
        <v>43443</v>
      </c>
    </row>
    <row r="34" spans="2:9" ht="56.25" customHeight="1" x14ac:dyDescent="0.3">
      <c r="B34" t="s">
        <v>26</v>
      </c>
      <c r="C34" s="13"/>
      <c r="D34" s="13"/>
      <c r="E34" s="13"/>
      <c r="F34" s="13"/>
      <c r="G34" s="13"/>
      <c r="H34" s="10"/>
      <c r="I34" s="11"/>
    </row>
    <row r="35" spans="2:9" ht="16.5" customHeight="1" x14ac:dyDescent="0.3">
      <c r="C35" s="27">
        <f t="array" ref="C35:I35">Dani+15+DATE(Calendar3Year,Calendar3MonthOption,1)-WEEKDAY(DATE(Calendar3Year,Calendar3MonthOption,1),WeekdayOption)</f>
        <v>43444</v>
      </c>
      <c r="D35" s="27">
        <v>43445</v>
      </c>
      <c r="E35" s="27">
        <v>43446</v>
      </c>
      <c r="F35" s="27">
        <v>43447</v>
      </c>
      <c r="G35" s="27">
        <v>43448</v>
      </c>
      <c r="H35" s="4">
        <v>43449</v>
      </c>
      <c r="I35" s="5">
        <v>43450</v>
      </c>
    </row>
    <row r="36" spans="2:9" ht="56.25" customHeight="1" x14ac:dyDescent="0.3">
      <c r="B36" t="s">
        <v>27</v>
      </c>
      <c r="C36" s="13"/>
      <c r="D36" s="13"/>
      <c r="E36" s="13"/>
      <c r="F36" s="13"/>
      <c r="G36" s="13"/>
      <c r="H36" s="10"/>
      <c r="I36" s="11"/>
    </row>
    <row r="37" spans="2:9" ht="16.5" customHeight="1" x14ac:dyDescent="0.3">
      <c r="C37" s="28">
        <f t="array" ref="C37:I37">Dani+22+DATE(Calendar3Year,Calendar3MonthOption,1)-WEEKDAY(DATE(Calendar3Year,Calendar3MonthOption,1),WeekdayOption)</f>
        <v>43451</v>
      </c>
      <c r="D37" s="28">
        <v>43452</v>
      </c>
      <c r="E37" s="28">
        <v>43453</v>
      </c>
      <c r="F37" s="28">
        <v>43454</v>
      </c>
      <c r="G37" s="28">
        <v>43455</v>
      </c>
      <c r="H37" s="4">
        <v>43456</v>
      </c>
      <c r="I37" s="5">
        <v>43457</v>
      </c>
    </row>
    <row r="38" spans="2:9" ht="56.25" customHeight="1" x14ac:dyDescent="0.3">
      <c r="B38" t="s">
        <v>28</v>
      </c>
      <c r="C38" s="13"/>
      <c r="D38" s="13"/>
      <c r="E38" s="13"/>
      <c r="F38" s="13"/>
      <c r="G38" s="13"/>
      <c r="H38" s="10"/>
      <c r="I38" s="11"/>
    </row>
    <row r="39" spans="2:9" ht="16.5" customHeight="1" x14ac:dyDescent="0.3">
      <c r="C39" s="4">
        <f t="array" ref="C39:I39">Dani+29+DATE(Calendar3Year,Calendar3MonthOption,1)-WEEKDAY(DATE(Calendar3Year,Calendar3MonthOption,1),WeekdayOption)</f>
        <v>43458</v>
      </c>
      <c r="D39" s="14">
        <v>43459</v>
      </c>
      <c r="E39" s="14">
        <v>43460</v>
      </c>
      <c r="F39" s="4">
        <v>43461</v>
      </c>
      <c r="G39" s="4">
        <v>43462</v>
      </c>
      <c r="H39" s="4">
        <v>43463</v>
      </c>
      <c r="I39" s="5">
        <v>43464</v>
      </c>
    </row>
    <row r="40" spans="2:9" ht="57" customHeight="1" x14ac:dyDescent="0.3">
      <c r="C40" s="19" t="s">
        <v>6</v>
      </c>
      <c r="D40" s="20" t="s">
        <v>7</v>
      </c>
      <c r="E40" s="20" t="s">
        <v>8</v>
      </c>
      <c r="F40" s="17"/>
      <c r="G40" s="17"/>
      <c r="H40" s="10"/>
      <c r="I40" s="12"/>
    </row>
    <row r="41" spans="2:9" ht="16.5" customHeight="1" x14ac:dyDescent="0.3">
      <c r="C41" s="4">
        <f t="array" ref="C41:D41">Dani+36+DATE(Calendar3Year,Calendar3MonthOption,1)-WEEKDAY(DATE(Calendar3Year,Calendar3MonthOption,1),WeekdayOption)</f>
        <v>43465</v>
      </c>
      <c r="D41" s="4">
        <v>43466</v>
      </c>
      <c r="E41" s="39" t="s">
        <v>1</v>
      </c>
      <c r="F41" s="39"/>
      <c r="G41" s="39"/>
      <c r="H41" s="39"/>
      <c r="I41" s="39"/>
    </row>
    <row r="42" spans="2:9" ht="63.75" customHeight="1" x14ac:dyDescent="0.3">
      <c r="C42" s="10"/>
      <c r="D42" s="10"/>
      <c r="E42" s="38"/>
      <c r="F42" s="38"/>
      <c r="G42" s="38"/>
      <c r="H42" s="38"/>
      <c r="I42" s="38"/>
    </row>
    <row r="43" spans="2:9" ht="54" customHeight="1" x14ac:dyDescent="0.7">
      <c r="B43" s="2"/>
      <c r="C43" s="1">
        <f>YEAR(DATE(Calendar3Year,Calendar3MonthOption+1,1))</f>
        <v>2019</v>
      </c>
      <c r="D43" s="6" t="str">
        <f>TEXT(DATE(Calendar3Year,Calendar3MonthOption+1,1),"mmmm")</f>
        <v>siječanj</v>
      </c>
      <c r="E43" s="9"/>
      <c r="F43" s="9"/>
      <c r="G43" s="9"/>
      <c r="H43" s="9"/>
      <c r="I43" s="2"/>
    </row>
    <row r="44" spans="2:9" ht="14.25" customHeight="1" x14ac:dyDescent="0.3">
      <c r="B44" s="3"/>
      <c r="C44" s="7" t="str">
        <f>UPPER(TEXT(C45,"dddd"))</f>
        <v>PONEDJELJAK</v>
      </c>
      <c r="D44" s="8" t="str">
        <f t="shared" ref="D44" si="8">UPPER(TEXT(D45,"dddd"))</f>
        <v>UTORAK</v>
      </c>
      <c r="E44" s="7" t="str">
        <f t="shared" ref="E44" si="9">UPPER(TEXT(E45,"dddd"))</f>
        <v>SRIJEDA</v>
      </c>
      <c r="F44" s="8" t="str">
        <f t="shared" ref="F44" si="10">UPPER(TEXT(F45,"dddd"))</f>
        <v>ČETVRTAK</v>
      </c>
      <c r="G44" s="7" t="str">
        <f t="shared" ref="G44" si="11">UPPER(TEXT(G45,"dddd"))</f>
        <v>PETAK</v>
      </c>
      <c r="H44" s="8" t="str">
        <f t="shared" ref="H44" si="12">UPPER(TEXT(H45,"dddd"))</f>
        <v>SUBOTA</v>
      </c>
      <c r="I44" s="7" t="str">
        <f t="shared" ref="I44" si="13">UPPER(TEXT(I45,"dddd"))</f>
        <v>NEDJELJA</v>
      </c>
    </row>
    <row r="45" spans="2:9" ht="16.5" customHeight="1" x14ac:dyDescent="0.3">
      <c r="C45" s="4">
        <f t="array" ref="C45:I45">Dani+1+DATE(Calendar4Year,Calendar4MonthOption,1)-WEEKDAY(DATE(Calendar4Year,Calendar4MonthOption,1),WeekdayOption)</f>
        <v>43465</v>
      </c>
      <c r="D45" s="14">
        <v>43466</v>
      </c>
      <c r="E45" s="4">
        <v>43467</v>
      </c>
      <c r="F45" s="4">
        <v>43468</v>
      </c>
      <c r="G45" s="4">
        <v>43469</v>
      </c>
      <c r="H45" s="4">
        <v>43470</v>
      </c>
      <c r="I45" s="21">
        <v>43471</v>
      </c>
    </row>
    <row r="46" spans="2:9" ht="56.25" customHeight="1" x14ac:dyDescent="0.3">
      <c r="C46" s="18"/>
      <c r="D46" s="15" t="s">
        <v>9</v>
      </c>
      <c r="E46" s="18"/>
      <c r="F46" s="18"/>
      <c r="G46" s="18"/>
      <c r="H46" s="10"/>
      <c r="I46" s="22" t="s">
        <v>10</v>
      </c>
    </row>
    <row r="47" spans="2:9" ht="16.5" customHeight="1" x14ac:dyDescent="0.3">
      <c r="C47" s="4">
        <f t="array" ref="C47:I47">Dani+8+DATE(Calendar4Year,Calendar4MonthOption,1)-WEEKDAY(DATE(Calendar4Year,Calendar4MonthOption,1),WeekdayOption)</f>
        <v>43472</v>
      </c>
      <c r="D47" s="4">
        <v>43473</v>
      </c>
      <c r="E47" s="4">
        <v>43474</v>
      </c>
      <c r="F47" s="4">
        <v>43475</v>
      </c>
      <c r="G47" s="4">
        <v>43476</v>
      </c>
      <c r="H47" s="4">
        <v>43477</v>
      </c>
      <c r="I47" s="5">
        <v>43478</v>
      </c>
    </row>
    <row r="48" spans="2:9" ht="56.25" customHeight="1" x14ac:dyDescent="0.3">
      <c r="B48" t="s">
        <v>32</v>
      </c>
      <c r="C48" s="13"/>
      <c r="D48" s="13"/>
      <c r="E48" s="13"/>
      <c r="F48" s="13"/>
      <c r="G48" s="13"/>
      <c r="H48" s="10"/>
      <c r="I48" s="11"/>
    </row>
    <row r="49" spans="2:9" ht="16.5" customHeight="1" x14ac:dyDescent="0.3">
      <c r="C49" s="27">
        <f t="array" ref="C49:I49">Dani+15+DATE(Calendar4Year,Calendar4MonthOption,1)-WEEKDAY(DATE(Calendar4Year,Calendar4MonthOption,1),WeekdayOption)</f>
        <v>43479</v>
      </c>
      <c r="D49" s="27">
        <v>43480</v>
      </c>
      <c r="E49" s="27">
        <v>43481</v>
      </c>
      <c r="F49" s="27">
        <v>43482</v>
      </c>
      <c r="G49" s="27">
        <v>43483</v>
      </c>
      <c r="H49" s="4">
        <v>43484</v>
      </c>
      <c r="I49" s="5">
        <v>43485</v>
      </c>
    </row>
    <row r="50" spans="2:9" ht="56.25" customHeight="1" x14ac:dyDescent="0.3">
      <c r="B50" t="s">
        <v>29</v>
      </c>
      <c r="C50" s="13"/>
      <c r="D50" s="13"/>
      <c r="E50" s="13"/>
      <c r="F50" s="13"/>
      <c r="G50" s="13"/>
      <c r="H50" s="10"/>
      <c r="I50" s="11"/>
    </row>
    <row r="51" spans="2:9" ht="16.5" customHeight="1" x14ac:dyDescent="0.3">
      <c r="C51" s="28">
        <f t="array" ref="C51:I51">Dani+22+DATE(Calendar4Year,Calendar4MonthOption,1)-WEEKDAY(DATE(Calendar4Year,Calendar4MonthOption,1),WeekdayOption)</f>
        <v>43486</v>
      </c>
      <c r="D51" s="28">
        <v>43487</v>
      </c>
      <c r="E51" s="28">
        <v>43488</v>
      </c>
      <c r="F51" s="28">
        <v>43489</v>
      </c>
      <c r="G51" s="28">
        <v>43490</v>
      </c>
      <c r="H51" s="4">
        <v>43491</v>
      </c>
      <c r="I51" s="5">
        <v>43492</v>
      </c>
    </row>
    <row r="52" spans="2:9" ht="56.25" customHeight="1" x14ac:dyDescent="0.3">
      <c r="B52" t="s">
        <v>30</v>
      </c>
      <c r="C52" s="40"/>
      <c r="D52" s="40"/>
      <c r="E52" s="40"/>
      <c r="F52" s="40"/>
      <c r="G52" s="40"/>
      <c r="H52" s="10"/>
      <c r="I52" s="11"/>
    </row>
    <row r="53" spans="2:9" ht="16.5" customHeight="1" x14ac:dyDescent="0.3">
      <c r="C53" s="4">
        <f t="array" ref="C53:I53">Dani+29+DATE(Calendar4Year,Calendar4MonthOption,1)-WEEKDAY(DATE(Calendar4Year,Calendar4MonthOption,1),WeekdayOption)</f>
        <v>43493</v>
      </c>
      <c r="D53" s="4">
        <v>43494</v>
      </c>
      <c r="E53" s="4">
        <v>43495</v>
      </c>
      <c r="F53" s="4">
        <v>43496</v>
      </c>
      <c r="G53" s="4">
        <v>43497</v>
      </c>
      <c r="H53" s="4">
        <v>43498</v>
      </c>
      <c r="I53" s="5">
        <v>43499</v>
      </c>
    </row>
    <row r="54" spans="2:9" ht="57" customHeight="1" x14ac:dyDescent="0.3">
      <c r="B54" t="s">
        <v>17</v>
      </c>
      <c r="C54" s="24" t="s">
        <v>11</v>
      </c>
      <c r="D54" s="24"/>
      <c r="E54" s="24"/>
      <c r="F54" s="24"/>
      <c r="G54" s="24"/>
      <c r="H54" s="10"/>
      <c r="I54" s="12"/>
    </row>
    <row r="55" spans="2:9" ht="16.5" customHeight="1" x14ac:dyDescent="0.3">
      <c r="C55" s="4">
        <f t="array" ref="C55:D55">Dani+36+DATE(Calendar4Year,Calendar4MonthOption,1)-WEEKDAY(DATE(Calendar4Year,Calendar4MonthOption,1),WeekdayOption)</f>
        <v>43500</v>
      </c>
      <c r="D55" s="4">
        <v>43501</v>
      </c>
      <c r="E55" s="35" t="s">
        <v>1</v>
      </c>
      <c r="F55" s="36"/>
      <c r="G55" s="36"/>
      <c r="H55" s="36"/>
      <c r="I55" s="36"/>
    </row>
    <row r="56" spans="2:9" ht="63.75" customHeight="1" x14ac:dyDescent="0.3">
      <c r="C56" s="10"/>
      <c r="D56" s="10"/>
      <c r="E56" s="38"/>
      <c r="F56" s="38"/>
      <c r="G56" s="38"/>
      <c r="H56" s="38"/>
      <c r="I56" s="38"/>
    </row>
    <row r="57" spans="2:9" ht="54" customHeight="1" x14ac:dyDescent="0.7">
      <c r="B57" s="2"/>
      <c r="C57" s="1">
        <f>YEAR(DATE(Calendar4Year,Calendar4MonthOption+1,1))</f>
        <v>2019</v>
      </c>
      <c r="D57" s="6" t="str">
        <f>TEXT(DATE(Calendar4Year,Calendar4MonthOption+1,1),"mmmm")</f>
        <v>veljača</v>
      </c>
      <c r="E57" s="9"/>
      <c r="F57" s="9"/>
      <c r="G57" s="9"/>
      <c r="H57" s="9"/>
      <c r="I57" s="2"/>
    </row>
    <row r="58" spans="2:9" ht="14.25" customHeight="1" x14ac:dyDescent="0.3">
      <c r="B58" s="3"/>
      <c r="C58" s="7" t="str">
        <f>UPPER(TEXT(C59,"dddd"))</f>
        <v>PONEDJELJAK</v>
      </c>
      <c r="D58" s="8" t="str">
        <f t="shared" ref="D58" si="14">UPPER(TEXT(D59,"dddd"))</f>
        <v>UTORAK</v>
      </c>
      <c r="E58" s="7" t="str">
        <f t="shared" ref="E58" si="15">UPPER(TEXT(E59,"dddd"))</f>
        <v>SRIJEDA</v>
      </c>
      <c r="F58" s="8" t="str">
        <f t="shared" ref="F58" si="16">UPPER(TEXT(F59,"dddd"))</f>
        <v>ČETVRTAK</v>
      </c>
      <c r="G58" s="7" t="str">
        <f t="shared" ref="G58" si="17">UPPER(TEXT(G59,"dddd"))</f>
        <v>PETAK</v>
      </c>
      <c r="H58" s="8" t="str">
        <f t="shared" ref="H58" si="18">UPPER(TEXT(H59,"dddd"))</f>
        <v>SUBOTA</v>
      </c>
      <c r="I58" s="7" t="str">
        <f t="shared" ref="I58" si="19">UPPER(TEXT(I59,"dddd"))</f>
        <v>NEDJELJA</v>
      </c>
    </row>
    <row r="59" spans="2:9" ht="16.5" customHeight="1" x14ac:dyDescent="0.3">
      <c r="C59" s="4">
        <f t="array" ref="C59:I59">Dani+1+DATE(Calendar5Year,Calendar5MonthOption,1)-WEEKDAY(DATE(Calendar5Year,Calendar5MonthOption,1),WeekdayOption)</f>
        <v>43493</v>
      </c>
      <c r="D59" s="4">
        <v>43494</v>
      </c>
      <c r="E59" s="4">
        <v>43495</v>
      </c>
      <c r="F59" s="4">
        <v>43496</v>
      </c>
      <c r="G59" s="4">
        <v>43497</v>
      </c>
      <c r="H59" s="4">
        <v>43498</v>
      </c>
      <c r="I59" s="5">
        <v>43499</v>
      </c>
    </row>
    <row r="60" spans="2:9" ht="56.25" customHeight="1" x14ac:dyDescent="0.3">
      <c r="C60" s="10"/>
      <c r="D60" s="10"/>
      <c r="E60" s="10"/>
      <c r="F60" s="10"/>
      <c r="G60" s="10"/>
      <c r="H60" s="10"/>
      <c r="I60" s="11"/>
    </row>
    <row r="61" spans="2:9" ht="16.5" customHeight="1" x14ac:dyDescent="0.3">
      <c r="C61" s="4">
        <f t="array" ref="C61:I61">Dani+8+DATE(Calendar5Year,Calendar5MonthOption,1)-WEEKDAY(DATE(Calendar5Year,Calendar5MonthOption,1),WeekdayOption)</f>
        <v>43500</v>
      </c>
      <c r="D61" s="4">
        <v>43501</v>
      </c>
      <c r="E61" s="4">
        <v>43502</v>
      </c>
      <c r="F61" s="4">
        <v>43503</v>
      </c>
      <c r="G61" s="4">
        <v>43504</v>
      </c>
      <c r="H61" s="4">
        <v>43505</v>
      </c>
      <c r="I61" s="5">
        <v>43506</v>
      </c>
    </row>
    <row r="62" spans="2:9" ht="56.25" customHeight="1" x14ac:dyDescent="0.3">
      <c r="B62" t="s">
        <v>18</v>
      </c>
      <c r="C62" s="24"/>
      <c r="D62" s="24"/>
      <c r="E62" s="24"/>
      <c r="F62" s="24"/>
      <c r="G62" s="24"/>
      <c r="H62" s="10"/>
      <c r="I62" s="11"/>
    </row>
    <row r="63" spans="2:9" ht="16.5" customHeight="1" x14ac:dyDescent="0.3">
      <c r="C63" s="25">
        <f t="array" ref="C63:I63">Dani+15+DATE(Calendar5Year,Calendar5MonthOption,1)-WEEKDAY(DATE(Calendar5Year,Calendar5MonthOption,1),WeekdayOption)</f>
        <v>43507</v>
      </c>
      <c r="D63" s="25">
        <v>43508</v>
      </c>
      <c r="E63" s="25">
        <v>43509</v>
      </c>
      <c r="F63" s="25">
        <v>43510</v>
      </c>
      <c r="G63" s="25">
        <v>43511</v>
      </c>
      <c r="H63" s="4">
        <v>43512</v>
      </c>
      <c r="I63" s="5">
        <v>43513</v>
      </c>
    </row>
    <row r="64" spans="2:9" ht="56.25" customHeight="1" x14ac:dyDescent="0.3">
      <c r="B64" t="s">
        <v>19</v>
      </c>
      <c r="C64" s="24"/>
      <c r="D64" s="24"/>
      <c r="E64" s="24"/>
      <c r="F64" s="24"/>
      <c r="G64" s="24"/>
      <c r="H64" s="10"/>
      <c r="I64" s="11"/>
    </row>
    <row r="65" spans="2:9" ht="16.5" customHeight="1" x14ac:dyDescent="0.3">
      <c r="C65" s="25">
        <f t="array" ref="C65:I65">Dani+22+DATE(Calendar5Year,Calendar5MonthOption,1)-WEEKDAY(DATE(Calendar5Year,Calendar5MonthOption,1),WeekdayOption)</f>
        <v>43514</v>
      </c>
      <c r="D65" s="25">
        <v>43515</v>
      </c>
      <c r="E65" s="25">
        <v>43516</v>
      </c>
      <c r="F65" s="25">
        <v>43517</v>
      </c>
      <c r="G65" s="25">
        <v>43518</v>
      </c>
      <c r="H65" s="4">
        <v>43519</v>
      </c>
      <c r="I65" s="5">
        <v>43520</v>
      </c>
    </row>
    <row r="66" spans="2:9" ht="56.25" customHeight="1" x14ac:dyDescent="0.3">
      <c r="B66" t="s">
        <v>20</v>
      </c>
      <c r="C66" s="24"/>
      <c r="D66" s="24"/>
      <c r="E66" s="24"/>
      <c r="F66" s="24"/>
      <c r="G66" s="24"/>
      <c r="H66" s="10"/>
      <c r="I66" s="11"/>
    </row>
    <row r="67" spans="2:9" ht="16.5" customHeight="1" x14ac:dyDescent="0.3">
      <c r="C67" s="30">
        <f t="array" ref="C67:I67">Dani+29+DATE(Calendar5Year,Calendar5MonthOption,1)-WEEKDAY(DATE(Calendar5Year,Calendar5MonthOption,1),WeekdayOption)</f>
        <v>43521</v>
      </c>
      <c r="D67" s="30">
        <v>43522</v>
      </c>
      <c r="E67" s="30">
        <v>43523</v>
      </c>
      <c r="F67" s="30">
        <v>43524</v>
      </c>
      <c r="G67" s="30">
        <v>43525</v>
      </c>
      <c r="H67" s="4">
        <v>43526</v>
      </c>
      <c r="I67" s="5">
        <v>43527</v>
      </c>
    </row>
    <row r="68" spans="2:9" ht="57" customHeight="1" x14ac:dyDescent="0.3">
      <c r="H68" s="10"/>
      <c r="I68" s="12"/>
    </row>
    <row r="69" spans="2:9" ht="16.5" customHeight="1" x14ac:dyDescent="0.3">
      <c r="C69" s="4">
        <f t="array" ref="C69:D69">Dani+36+DATE(Calendar5Year,Calendar5MonthOption,1)-WEEKDAY(DATE(Calendar5Year,Calendar5MonthOption,1),WeekdayOption)</f>
        <v>43528</v>
      </c>
      <c r="D69" s="4">
        <v>43529</v>
      </c>
      <c r="E69" s="35" t="s">
        <v>1</v>
      </c>
      <c r="F69" s="36"/>
      <c r="G69" s="36"/>
      <c r="H69" s="36"/>
      <c r="I69" s="36"/>
    </row>
    <row r="70" spans="2:9" ht="63.75" customHeight="1" x14ac:dyDescent="0.3">
      <c r="C70" s="10"/>
      <c r="D70" s="10"/>
      <c r="E70" s="38"/>
      <c r="F70" s="38"/>
      <c r="G70" s="38"/>
      <c r="H70" s="38"/>
      <c r="I70" s="38"/>
    </row>
    <row r="71" spans="2:9" ht="54" customHeight="1" x14ac:dyDescent="0.7">
      <c r="B71" s="2"/>
      <c r="C71" s="1">
        <f>YEAR(DATE(Calendar5Year,Calendar5MonthOption+1,1))</f>
        <v>2019</v>
      </c>
      <c r="D71" s="6" t="str">
        <f>TEXT(DATE(Calendar5Year,Calendar5MonthOption+1,1),"mmmm")</f>
        <v>ožujak</v>
      </c>
      <c r="E71" s="9"/>
      <c r="F71" s="9"/>
      <c r="G71" s="9"/>
      <c r="H71" s="9"/>
      <c r="I71" s="2"/>
    </row>
    <row r="72" spans="2:9" ht="14.25" customHeight="1" x14ac:dyDescent="0.3">
      <c r="B72" s="3"/>
      <c r="C72" s="7" t="str">
        <f>UPPER(TEXT(C73,"dddd"))</f>
        <v>PONEDJELJAK</v>
      </c>
      <c r="D72" s="8" t="str">
        <f t="shared" ref="D72" si="20">UPPER(TEXT(D73,"dddd"))</f>
        <v>UTORAK</v>
      </c>
      <c r="E72" s="7" t="str">
        <f t="shared" ref="E72" si="21">UPPER(TEXT(E73,"dddd"))</f>
        <v>SRIJEDA</v>
      </c>
      <c r="F72" s="8" t="str">
        <f t="shared" ref="F72" si="22">UPPER(TEXT(F73,"dddd"))</f>
        <v>ČETVRTAK</v>
      </c>
      <c r="G72" s="7" t="str">
        <f t="shared" ref="G72" si="23">UPPER(TEXT(G73,"dddd"))</f>
        <v>PETAK</v>
      </c>
      <c r="H72" s="8" t="str">
        <f t="shared" ref="H72" si="24">UPPER(TEXT(H73,"dddd"))</f>
        <v>SUBOTA</v>
      </c>
      <c r="I72" s="7" t="str">
        <f t="shared" ref="I72" si="25">UPPER(TEXT(I73,"dddd"))</f>
        <v>NEDJELJA</v>
      </c>
    </row>
    <row r="73" spans="2:9" ht="16.5" customHeight="1" x14ac:dyDescent="0.3">
      <c r="C73" s="4">
        <f t="array" ref="C73:I73">Dani+1+DATE(Calendar6Year,Calendar6MonthOption,1)-WEEKDAY(DATE(Calendar6Year,Calendar6MonthOption,1),WeekdayOption)</f>
        <v>43521</v>
      </c>
      <c r="D73" s="4">
        <v>43522</v>
      </c>
      <c r="E73" s="4">
        <v>43523</v>
      </c>
      <c r="F73" s="4">
        <v>43524</v>
      </c>
      <c r="G73" s="4">
        <v>43525</v>
      </c>
      <c r="H73" s="4">
        <v>43526</v>
      </c>
      <c r="I73" s="5">
        <v>43527</v>
      </c>
    </row>
    <row r="74" spans="2:9" ht="56.25" customHeight="1" x14ac:dyDescent="0.3">
      <c r="C74" s="43" t="s">
        <v>31</v>
      </c>
      <c r="D74" s="31"/>
      <c r="E74" s="31"/>
      <c r="F74" s="31"/>
      <c r="G74" s="31"/>
      <c r="H74" s="10"/>
      <c r="I74" s="11"/>
    </row>
    <row r="75" spans="2:9" ht="16.5" customHeight="1" x14ac:dyDescent="0.3">
      <c r="C75" s="4">
        <f t="array" ref="C75:I75">Dani+8+DATE(Calendar6Year,Calendar6MonthOption,1)-WEEKDAY(DATE(Calendar6Year,Calendar6MonthOption,1),WeekdayOption)</f>
        <v>43528</v>
      </c>
      <c r="D75" s="4">
        <v>43529</v>
      </c>
      <c r="E75" s="4">
        <v>43530</v>
      </c>
      <c r="F75" s="4">
        <v>43531</v>
      </c>
      <c r="G75" s="4">
        <v>43532</v>
      </c>
      <c r="H75" s="4">
        <v>43533</v>
      </c>
      <c r="I75" s="5">
        <v>43534</v>
      </c>
    </row>
    <row r="76" spans="2:9" ht="56.25" customHeight="1" x14ac:dyDescent="0.3">
      <c r="B76" t="s">
        <v>17</v>
      </c>
      <c r="C76" s="26"/>
      <c r="D76" s="26"/>
      <c r="E76" s="26"/>
      <c r="F76" s="26"/>
      <c r="G76" s="26"/>
      <c r="H76" s="10"/>
      <c r="I76" s="11"/>
    </row>
    <row r="77" spans="2:9" ht="16.5" customHeight="1" x14ac:dyDescent="0.3">
      <c r="C77" s="4">
        <f t="array" ref="C77:I77">Dani+15+DATE(Calendar6Year,Calendar6MonthOption,1)-WEEKDAY(DATE(Calendar6Year,Calendar6MonthOption,1),WeekdayOption)</f>
        <v>43535</v>
      </c>
      <c r="D77" s="4">
        <v>43536</v>
      </c>
      <c r="E77" s="4">
        <v>43537</v>
      </c>
      <c r="F77" s="4">
        <v>43538</v>
      </c>
      <c r="G77" s="4">
        <v>43539</v>
      </c>
      <c r="H77" s="4">
        <v>43540</v>
      </c>
      <c r="I77" s="5">
        <v>43541</v>
      </c>
    </row>
    <row r="78" spans="2:9" ht="56.25" customHeight="1" x14ac:dyDescent="0.3">
      <c r="B78" t="s">
        <v>18</v>
      </c>
      <c r="C78" s="26"/>
      <c r="D78" s="26"/>
      <c r="E78" s="26"/>
      <c r="F78" s="26"/>
      <c r="G78" s="26"/>
      <c r="H78" s="10"/>
      <c r="I78" s="11"/>
    </row>
    <row r="79" spans="2:9" ht="16.5" customHeight="1" x14ac:dyDescent="0.3">
      <c r="C79" s="4">
        <f t="array" ref="C79:I79">Dani+22+DATE(Calendar6Year,Calendar6MonthOption,1)-WEEKDAY(DATE(Calendar6Year,Calendar6MonthOption,1),WeekdayOption)</f>
        <v>43542</v>
      </c>
      <c r="D79" s="4">
        <v>43543</v>
      </c>
      <c r="E79" s="4">
        <v>43544</v>
      </c>
      <c r="F79" s="4">
        <v>43545</v>
      </c>
      <c r="G79" s="4">
        <v>43546</v>
      </c>
      <c r="H79" s="4">
        <v>43547</v>
      </c>
      <c r="I79" s="5">
        <v>43548</v>
      </c>
    </row>
    <row r="80" spans="2:9" ht="56.25" customHeight="1" x14ac:dyDescent="0.3">
      <c r="B80" t="s">
        <v>19</v>
      </c>
      <c r="C80" s="26"/>
      <c r="D80" s="26"/>
      <c r="E80" s="26"/>
      <c r="F80" s="26"/>
      <c r="G80" s="26"/>
      <c r="H80" s="10"/>
      <c r="I80" s="11"/>
    </row>
    <row r="81" spans="2:9" ht="16.5" customHeight="1" x14ac:dyDescent="0.3">
      <c r="C81" s="4">
        <f t="array" ref="C81:I81">Dani+29+DATE(Calendar6Year,Calendar6MonthOption,1)-WEEKDAY(DATE(Calendar6Year,Calendar6MonthOption,1),WeekdayOption)</f>
        <v>43549</v>
      </c>
      <c r="D81" s="4">
        <v>43550</v>
      </c>
      <c r="E81" s="4">
        <v>43551</v>
      </c>
      <c r="F81" s="4">
        <v>43552</v>
      </c>
      <c r="G81" s="4">
        <v>43553</v>
      </c>
      <c r="H81" s="4">
        <v>43554</v>
      </c>
      <c r="I81" s="5">
        <v>43555</v>
      </c>
    </row>
    <row r="82" spans="2:9" ht="57" customHeight="1" x14ac:dyDescent="0.3">
      <c r="B82" t="s">
        <v>20</v>
      </c>
      <c r="C82" s="26"/>
      <c r="D82" s="26"/>
      <c r="E82" s="26"/>
      <c r="F82" s="26"/>
      <c r="G82" s="26"/>
      <c r="H82" s="10"/>
      <c r="I82" s="12"/>
    </row>
    <row r="83" spans="2:9" ht="16.5" customHeight="1" x14ac:dyDescent="0.3">
      <c r="C83" s="4">
        <f t="array" ref="C83:D83">Dani+36+DATE(Calendar6Year,Calendar6MonthOption,1)-WEEKDAY(DATE(Calendar6Year,Calendar6MonthOption,1),WeekdayOption)</f>
        <v>43556</v>
      </c>
      <c r="D83" s="4">
        <v>43557</v>
      </c>
      <c r="E83" s="35" t="s">
        <v>1</v>
      </c>
      <c r="F83" s="36"/>
      <c r="G83" s="36"/>
      <c r="H83" s="36"/>
      <c r="I83" s="36"/>
    </row>
    <row r="84" spans="2:9" ht="63.75" customHeight="1" x14ac:dyDescent="0.3">
      <c r="C84" s="10"/>
      <c r="D84" s="10"/>
      <c r="E84" s="38"/>
      <c r="F84" s="38"/>
      <c r="G84" s="38"/>
      <c r="H84" s="38"/>
      <c r="I84" s="38"/>
    </row>
    <row r="85" spans="2:9" ht="54" customHeight="1" x14ac:dyDescent="0.7">
      <c r="B85" s="2"/>
      <c r="C85" s="1">
        <f>YEAR(DATE(Calendar6Year,Calendar6MonthOption+1,1))</f>
        <v>2019</v>
      </c>
      <c r="D85" s="6" t="str">
        <f>TEXT(DATE(Calendar6Year,Calendar6MonthOption+1,1),"mmmm")</f>
        <v>travanj</v>
      </c>
      <c r="E85" s="9"/>
      <c r="F85" s="9"/>
      <c r="G85" s="9"/>
      <c r="H85" s="9"/>
      <c r="I85" s="2"/>
    </row>
    <row r="86" spans="2:9" ht="14.25" customHeight="1" x14ac:dyDescent="0.3">
      <c r="B86" s="3"/>
      <c r="C86" s="7" t="str">
        <f>UPPER(TEXT(C87,"dddd"))</f>
        <v>PONEDJELJAK</v>
      </c>
      <c r="D86" s="8" t="str">
        <f t="shared" ref="D86" si="26">UPPER(TEXT(D87,"dddd"))</f>
        <v>UTORAK</v>
      </c>
      <c r="E86" s="7" t="str">
        <f t="shared" ref="E86" si="27">UPPER(TEXT(E87,"dddd"))</f>
        <v>SRIJEDA</v>
      </c>
      <c r="F86" s="8" t="str">
        <f t="shared" ref="F86" si="28">UPPER(TEXT(F87,"dddd"))</f>
        <v>ČETVRTAK</v>
      </c>
      <c r="G86" s="7" t="str">
        <f t="shared" ref="G86" si="29">UPPER(TEXT(G87,"dddd"))</f>
        <v>PETAK</v>
      </c>
      <c r="H86" s="8" t="str">
        <f t="shared" ref="H86" si="30">UPPER(TEXT(H87,"dddd"))</f>
        <v>SUBOTA</v>
      </c>
      <c r="I86" s="7" t="str">
        <f t="shared" ref="I86" si="31">UPPER(TEXT(I87,"dddd"))</f>
        <v>NEDJELJA</v>
      </c>
    </row>
    <row r="87" spans="2:9" ht="16.5" customHeight="1" x14ac:dyDescent="0.3">
      <c r="C87" s="4">
        <f t="array" ref="C87:I87">Dani+1+DATE(Calendar7Year,Calendar7MonthOption,1)-WEEKDAY(DATE(Calendar7Year,Calendar7MonthOption,1),WeekdayOption)</f>
        <v>43556</v>
      </c>
      <c r="D87" s="4">
        <v>43557</v>
      </c>
      <c r="E87" s="4">
        <v>43558</v>
      </c>
      <c r="F87" s="4">
        <v>43559</v>
      </c>
      <c r="G87" s="4">
        <v>43560</v>
      </c>
      <c r="H87" s="4">
        <v>43561</v>
      </c>
      <c r="I87" s="5">
        <v>43562</v>
      </c>
    </row>
    <row r="88" spans="2:9" ht="56.25" customHeight="1" x14ac:dyDescent="0.3">
      <c r="B88" t="s">
        <v>20</v>
      </c>
      <c r="C88" s="26"/>
      <c r="D88" s="26"/>
      <c r="E88" s="26"/>
      <c r="F88" s="26"/>
      <c r="G88" s="26"/>
      <c r="H88" s="10"/>
      <c r="I88" s="11"/>
    </row>
    <row r="89" spans="2:9" ht="16.5" customHeight="1" x14ac:dyDescent="0.3">
      <c r="C89" s="4">
        <f t="array" ref="C89:I89">Dani+8+DATE(Calendar7Year,Calendar7MonthOption,1)-WEEKDAY(DATE(Calendar7Year,Calendar7MonthOption,1),WeekdayOption)</f>
        <v>43563</v>
      </c>
      <c r="D89" s="4">
        <v>43564</v>
      </c>
      <c r="E89" s="4">
        <v>43565</v>
      </c>
      <c r="F89" s="4">
        <v>43566</v>
      </c>
      <c r="G89" s="4">
        <v>43567</v>
      </c>
      <c r="H89" s="4">
        <v>43568</v>
      </c>
      <c r="I89" s="5">
        <v>43569</v>
      </c>
    </row>
    <row r="90" spans="2:9" ht="56.25" customHeight="1" x14ac:dyDescent="0.3">
      <c r="B90" t="s">
        <v>21</v>
      </c>
      <c r="C90" s="26"/>
      <c r="D90" s="26"/>
      <c r="E90" s="26"/>
      <c r="F90" s="26"/>
      <c r="G90" s="26"/>
      <c r="H90" s="10"/>
      <c r="I90" s="11"/>
    </row>
    <row r="91" spans="2:9" ht="16.5" customHeight="1" x14ac:dyDescent="0.3">
      <c r="C91" s="4">
        <f t="array" ref="C91:I91">Dani+15+DATE(Calendar7Year,Calendar7MonthOption,1)-WEEKDAY(DATE(Calendar7Year,Calendar7MonthOption,1),WeekdayOption)</f>
        <v>43570</v>
      </c>
      <c r="D91" s="4">
        <v>43571</v>
      </c>
      <c r="E91" s="4">
        <v>43572</v>
      </c>
      <c r="F91" s="4">
        <v>43573</v>
      </c>
      <c r="G91" s="4">
        <v>43574</v>
      </c>
      <c r="H91" s="4">
        <v>43575</v>
      </c>
      <c r="I91" s="21">
        <v>43576</v>
      </c>
    </row>
    <row r="92" spans="2:9" ht="56.25" customHeight="1" x14ac:dyDescent="0.3">
      <c r="B92" t="s">
        <v>22</v>
      </c>
      <c r="C92" s="26"/>
      <c r="D92" s="26"/>
      <c r="E92" s="26"/>
      <c r="F92" s="26"/>
      <c r="G92" s="26"/>
      <c r="H92" s="10"/>
      <c r="I92" s="22" t="s">
        <v>12</v>
      </c>
    </row>
    <row r="93" spans="2:9" ht="16.5" customHeight="1" x14ac:dyDescent="0.3">
      <c r="C93" s="14">
        <f t="array" ref="C93:I93">Dani+22+DATE(Calendar7Year,Calendar7MonthOption,1)-WEEKDAY(DATE(Calendar7Year,Calendar7MonthOption,1),WeekdayOption)</f>
        <v>43577</v>
      </c>
      <c r="D93" s="4">
        <v>43578</v>
      </c>
      <c r="E93" s="4">
        <v>43579</v>
      </c>
      <c r="F93" s="4">
        <v>43580</v>
      </c>
      <c r="G93" s="4">
        <v>43581</v>
      </c>
      <c r="H93" s="4">
        <v>43582</v>
      </c>
      <c r="I93" s="5">
        <v>43583</v>
      </c>
    </row>
    <row r="94" spans="2:9" ht="56.25" customHeight="1" x14ac:dyDescent="0.3">
      <c r="B94" t="s">
        <v>23</v>
      </c>
      <c r="C94" s="15" t="s">
        <v>13</v>
      </c>
      <c r="D94" s="26"/>
      <c r="E94" s="26"/>
      <c r="F94" s="26"/>
      <c r="G94" s="26"/>
      <c r="H94" s="10"/>
      <c r="I94" s="11"/>
    </row>
    <row r="95" spans="2:9" ht="16.5" customHeight="1" x14ac:dyDescent="0.3">
      <c r="C95" s="4">
        <f t="array" ref="C95:I95">Dani+29+DATE(Calendar7Year,Calendar7MonthOption,1)-WEEKDAY(DATE(Calendar7Year,Calendar7MonthOption,1),WeekdayOption)</f>
        <v>43584</v>
      </c>
      <c r="D95" s="4">
        <v>43585</v>
      </c>
      <c r="E95" s="4">
        <v>43586</v>
      </c>
      <c r="F95" s="4">
        <v>43587</v>
      </c>
      <c r="G95" s="4">
        <v>43588</v>
      </c>
      <c r="H95" s="4">
        <v>43589</v>
      </c>
      <c r="I95" s="5">
        <v>43590</v>
      </c>
    </row>
    <row r="96" spans="2:9" ht="57" customHeight="1" x14ac:dyDescent="0.3">
      <c r="B96" t="s">
        <v>24</v>
      </c>
      <c r="C96" s="26"/>
      <c r="D96" s="26"/>
      <c r="E96" s="10"/>
      <c r="F96" s="10"/>
      <c r="G96" s="10"/>
      <c r="H96" s="10"/>
      <c r="I96" s="12"/>
    </row>
    <row r="97" spans="2:9" ht="16.5" customHeight="1" x14ac:dyDescent="0.3">
      <c r="C97" s="4">
        <f t="array" ref="C97:D97">Dani+36+DATE(Calendar7Year,Calendar7MonthOption,1)-WEEKDAY(DATE(Calendar7Year,Calendar7MonthOption,1),WeekdayOption)</f>
        <v>43591</v>
      </c>
      <c r="D97" s="4">
        <v>43592</v>
      </c>
      <c r="E97" s="35" t="s">
        <v>1</v>
      </c>
      <c r="F97" s="36"/>
      <c r="G97" s="36"/>
      <c r="H97" s="36"/>
      <c r="I97" s="36"/>
    </row>
    <row r="98" spans="2:9" ht="63.75" customHeight="1" x14ac:dyDescent="0.3">
      <c r="C98" s="10"/>
      <c r="D98" s="10"/>
      <c r="E98" s="38"/>
      <c r="F98" s="38"/>
      <c r="G98" s="38"/>
      <c r="H98" s="38"/>
      <c r="I98" s="38"/>
    </row>
    <row r="99" spans="2:9" ht="54" customHeight="1" x14ac:dyDescent="0.7">
      <c r="B99" s="2"/>
      <c r="C99" s="1">
        <f>YEAR(DATE(Calendar7Year,Calendar7MonthOption+1,1))</f>
        <v>2019</v>
      </c>
      <c r="D99" s="6" t="str">
        <f>TEXT(DATE(Calendar7Year,Calendar7MonthOption+1,1),"mmmm")</f>
        <v>svibanj</v>
      </c>
      <c r="E99" s="9"/>
      <c r="F99" s="9"/>
      <c r="G99" s="9"/>
      <c r="H99" s="9"/>
      <c r="I99" s="2"/>
    </row>
    <row r="100" spans="2:9" ht="14.25" customHeight="1" x14ac:dyDescent="0.3">
      <c r="B100" s="3"/>
      <c r="C100" s="7" t="str">
        <f>UPPER(TEXT(C101,"dddd"))</f>
        <v>PONEDJELJAK</v>
      </c>
      <c r="D100" s="8" t="str">
        <f t="shared" ref="D100" si="32">UPPER(TEXT(D101,"dddd"))</f>
        <v>UTORAK</v>
      </c>
      <c r="E100" s="7" t="str">
        <f t="shared" ref="E100" si="33">UPPER(TEXT(E101,"dddd"))</f>
        <v>SRIJEDA</v>
      </c>
      <c r="F100" s="8" t="str">
        <f t="shared" ref="F100" si="34">UPPER(TEXT(F101,"dddd"))</f>
        <v>ČETVRTAK</v>
      </c>
      <c r="G100" s="7" t="str">
        <f t="shared" ref="G100" si="35">UPPER(TEXT(G101,"dddd"))</f>
        <v>PETAK</v>
      </c>
      <c r="H100" s="8" t="str">
        <f t="shared" ref="H100" si="36">UPPER(TEXT(H101,"dddd"))</f>
        <v>SUBOTA</v>
      </c>
      <c r="I100" s="7" t="str">
        <f t="shared" ref="I100" si="37">UPPER(TEXT(I101,"dddd"))</f>
        <v>NEDJELJA</v>
      </c>
    </row>
    <row r="101" spans="2:9" ht="16.5" customHeight="1" x14ac:dyDescent="0.3">
      <c r="C101" s="4">
        <f t="array" ref="C101:I101">Dani+1+DATE(Calendar8Year,Calendar8MonthOption,1)-WEEKDAY(DATE(Calendar8Year,Calendar8MonthOption,1),WeekdayOption)</f>
        <v>43584</v>
      </c>
      <c r="D101" s="4">
        <v>43585</v>
      </c>
      <c r="E101" s="14">
        <v>43586</v>
      </c>
      <c r="F101" s="4">
        <v>43587</v>
      </c>
      <c r="G101" s="4">
        <v>43588</v>
      </c>
      <c r="H101" s="4">
        <v>43589</v>
      </c>
      <c r="I101" s="5">
        <v>43590</v>
      </c>
    </row>
    <row r="102" spans="2:9" ht="56.25" customHeight="1" x14ac:dyDescent="0.3">
      <c r="B102" t="s">
        <v>24</v>
      </c>
      <c r="C102" s="10"/>
      <c r="D102" s="10"/>
      <c r="E102" s="15" t="s">
        <v>14</v>
      </c>
      <c r="F102" s="26"/>
      <c r="G102" s="26"/>
      <c r="H102" s="10"/>
      <c r="I102" s="11"/>
    </row>
    <row r="103" spans="2:9" ht="16.5" customHeight="1" x14ac:dyDescent="0.3">
      <c r="C103" s="4">
        <f t="array" ref="C103:I103">Dani+8+DATE(Calendar8Year,Calendar8MonthOption,1)-WEEKDAY(DATE(Calendar8Year,Calendar8MonthOption,1),WeekdayOption)</f>
        <v>43591</v>
      </c>
      <c r="D103" s="4">
        <v>43592</v>
      </c>
      <c r="E103" s="4">
        <v>43593</v>
      </c>
      <c r="F103" s="4">
        <v>43594</v>
      </c>
      <c r="G103" s="4">
        <v>43595</v>
      </c>
      <c r="H103" s="4">
        <v>43596</v>
      </c>
      <c r="I103" s="5">
        <v>43597</v>
      </c>
    </row>
    <row r="104" spans="2:9" ht="56.25" customHeight="1" x14ac:dyDescent="0.3">
      <c r="B104" t="s">
        <v>25</v>
      </c>
      <c r="C104" s="26"/>
      <c r="D104" s="26"/>
      <c r="E104" s="26"/>
      <c r="F104" s="26"/>
      <c r="G104" s="26"/>
      <c r="H104" s="10"/>
      <c r="I104" s="11"/>
    </row>
    <row r="105" spans="2:9" ht="16.5" customHeight="1" x14ac:dyDescent="0.3">
      <c r="C105" s="4">
        <f t="array" ref="C105:I105">Dani+15+DATE(Calendar8Year,Calendar8MonthOption,1)-WEEKDAY(DATE(Calendar8Year,Calendar8MonthOption,1),WeekdayOption)</f>
        <v>43598</v>
      </c>
      <c r="D105" s="4">
        <v>43599</v>
      </c>
      <c r="E105" s="4">
        <v>43600</v>
      </c>
      <c r="F105" s="4">
        <v>43601</v>
      </c>
      <c r="G105" s="4">
        <v>43602</v>
      </c>
      <c r="H105" s="4">
        <v>43603</v>
      </c>
      <c r="I105" s="5">
        <v>43604</v>
      </c>
    </row>
    <row r="106" spans="2:9" ht="56.25" customHeight="1" x14ac:dyDescent="0.3">
      <c r="B106" t="s">
        <v>26</v>
      </c>
      <c r="C106" s="26"/>
      <c r="D106" s="26"/>
      <c r="E106" s="26"/>
      <c r="F106" s="26"/>
      <c r="G106" s="26"/>
      <c r="H106" s="10"/>
      <c r="I106" s="11"/>
    </row>
    <row r="107" spans="2:9" ht="16.5" customHeight="1" x14ac:dyDescent="0.3">
      <c r="C107" s="4">
        <f t="array" ref="C107:I107">Dani+22+DATE(Calendar8Year,Calendar8MonthOption,1)-WEEKDAY(DATE(Calendar8Year,Calendar8MonthOption,1),WeekdayOption)</f>
        <v>43605</v>
      </c>
      <c r="D107" s="4">
        <v>43606</v>
      </c>
      <c r="E107" s="4">
        <v>43607</v>
      </c>
      <c r="F107" s="4">
        <v>43608</v>
      </c>
      <c r="G107" s="4">
        <v>43609</v>
      </c>
      <c r="H107" s="4">
        <v>43610</v>
      </c>
      <c r="I107" s="5">
        <v>43611</v>
      </c>
    </row>
    <row r="108" spans="2:9" ht="56.25" customHeight="1" x14ac:dyDescent="0.3">
      <c r="B108" t="s">
        <v>27</v>
      </c>
      <c r="C108" s="26"/>
      <c r="D108" s="26"/>
      <c r="E108" s="26"/>
      <c r="F108" s="26"/>
      <c r="G108" s="26"/>
      <c r="H108" s="10"/>
      <c r="I108" s="11"/>
    </row>
    <row r="109" spans="2:9" ht="16.5" customHeight="1" x14ac:dyDescent="0.3">
      <c r="C109" s="4">
        <f t="array" ref="C109:I109">Dani+29+DATE(Calendar8Year,Calendar8MonthOption,1)-WEEKDAY(DATE(Calendar8Year,Calendar8MonthOption,1),WeekdayOption)</f>
        <v>43612</v>
      </c>
      <c r="D109" s="4">
        <v>43613</v>
      </c>
      <c r="E109" s="4">
        <v>43614</v>
      </c>
      <c r="F109" s="4">
        <v>43615</v>
      </c>
      <c r="G109" s="4">
        <v>43616</v>
      </c>
      <c r="H109" s="4">
        <v>43617</v>
      </c>
      <c r="I109" s="5">
        <v>43618</v>
      </c>
    </row>
    <row r="110" spans="2:9" ht="57" customHeight="1" x14ac:dyDescent="0.3">
      <c r="B110" t="s">
        <v>28</v>
      </c>
      <c r="C110" s="26"/>
      <c r="D110" s="26"/>
      <c r="E110" s="26"/>
      <c r="F110" s="26"/>
      <c r="G110" s="26"/>
      <c r="H110" s="10"/>
      <c r="I110" s="12"/>
    </row>
    <row r="111" spans="2:9" ht="16.5" customHeight="1" x14ac:dyDescent="0.3">
      <c r="C111" s="4">
        <f t="array" ref="C111:D111">Dani+36+DATE(Calendar8Year,Calendar8MonthOption,1)-WEEKDAY(DATE(Calendar8Year,Calendar8MonthOption,1),WeekdayOption)</f>
        <v>43619</v>
      </c>
      <c r="D111" s="4">
        <v>43620</v>
      </c>
      <c r="E111" s="35" t="s">
        <v>1</v>
      </c>
      <c r="F111" s="36"/>
      <c r="G111" s="36"/>
      <c r="H111" s="36"/>
      <c r="I111" s="36"/>
    </row>
    <row r="112" spans="2:9" ht="63.75" customHeight="1" x14ac:dyDescent="0.3">
      <c r="C112" s="10"/>
      <c r="D112" s="10"/>
      <c r="E112" s="38"/>
      <c r="F112" s="38"/>
      <c r="G112" s="38"/>
      <c r="H112" s="38"/>
      <c r="I112" s="38"/>
    </row>
    <row r="113" spans="2:9" ht="54" customHeight="1" x14ac:dyDescent="0.7">
      <c r="B113" s="2"/>
      <c r="C113" s="1">
        <f>YEAR(DATE(Calendar8Year,Calendar8MonthOption+1,1))</f>
        <v>2019</v>
      </c>
      <c r="D113" s="6" t="str">
        <f>TEXT(DATE(Calendar8Year,Calendar8MonthOption+1,1),"mmmm")</f>
        <v>lipanj</v>
      </c>
      <c r="E113" s="9"/>
      <c r="F113" s="9"/>
      <c r="G113" s="9"/>
      <c r="H113" s="9"/>
      <c r="I113" s="2"/>
    </row>
    <row r="114" spans="2:9" ht="14.25" customHeight="1" x14ac:dyDescent="0.3">
      <c r="B114" s="3"/>
      <c r="C114" s="7" t="str">
        <f>UPPER(TEXT(C115,"dddd"))</f>
        <v>PONEDJELJAK</v>
      </c>
      <c r="D114" s="8" t="str">
        <f t="shared" ref="D114" si="38">UPPER(TEXT(D115,"dddd"))</f>
        <v>UTORAK</v>
      </c>
      <c r="E114" s="7" t="str">
        <f t="shared" ref="E114" si="39">UPPER(TEXT(E115,"dddd"))</f>
        <v>SRIJEDA</v>
      </c>
      <c r="F114" s="8" t="str">
        <f t="shared" ref="F114" si="40">UPPER(TEXT(F115,"dddd"))</f>
        <v>ČETVRTAK</v>
      </c>
      <c r="G114" s="7" t="str">
        <f t="shared" ref="G114" si="41">UPPER(TEXT(G115,"dddd"))</f>
        <v>PETAK</v>
      </c>
      <c r="H114" s="8" t="str">
        <f t="shared" ref="H114" si="42">UPPER(TEXT(H115,"dddd"))</f>
        <v>SUBOTA</v>
      </c>
      <c r="I114" s="7" t="str">
        <f t="shared" ref="I114" si="43">UPPER(TEXT(I115,"dddd"))</f>
        <v>NEDJELJA</v>
      </c>
    </row>
    <row r="115" spans="2:9" ht="16.5" customHeight="1" x14ac:dyDescent="0.3">
      <c r="C115" s="4">
        <f t="array" ref="C115:I115">Dani+1+DATE(Calendar9Year,Calendar9MonthOption,1)-WEEKDAY(DATE(Calendar9Year,Calendar9MonthOption,1),WeekdayOption)</f>
        <v>43612</v>
      </c>
      <c r="D115" s="4">
        <v>43613</v>
      </c>
      <c r="E115" s="4">
        <v>43614</v>
      </c>
      <c r="F115" s="4">
        <v>43615</v>
      </c>
      <c r="G115" s="4">
        <v>43616</v>
      </c>
      <c r="H115" s="4">
        <v>43617</v>
      </c>
      <c r="I115" s="5">
        <v>43618</v>
      </c>
    </row>
    <row r="116" spans="2:9" ht="56.25" customHeight="1" x14ac:dyDescent="0.3">
      <c r="B116" t="s">
        <v>28</v>
      </c>
      <c r="C116" s="10"/>
      <c r="D116" s="10"/>
      <c r="E116" s="10"/>
      <c r="F116" s="10"/>
      <c r="G116" s="10"/>
      <c r="H116" s="10"/>
      <c r="I116" s="11"/>
    </row>
    <row r="117" spans="2:9" ht="16.5" customHeight="1" x14ac:dyDescent="0.3">
      <c r="C117" s="4">
        <f t="array" ref="C117:I117">Dani+8+DATE(Calendar9Year,Calendar9MonthOption,1)-WEEKDAY(DATE(Calendar9Year,Calendar9MonthOption,1),WeekdayOption)</f>
        <v>43619</v>
      </c>
      <c r="D117" s="4">
        <v>43620</v>
      </c>
      <c r="E117" s="4">
        <v>43621</v>
      </c>
      <c r="F117" s="4">
        <v>43622</v>
      </c>
      <c r="G117" s="4">
        <v>43623</v>
      </c>
      <c r="H117" s="4">
        <v>43624</v>
      </c>
      <c r="I117" s="5">
        <v>43625</v>
      </c>
    </row>
    <row r="118" spans="2:9" ht="56.25" customHeight="1" x14ac:dyDescent="0.3">
      <c r="B118" t="s">
        <v>32</v>
      </c>
      <c r="C118" s="26"/>
      <c r="D118" s="26"/>
      <c r="E118" s="26"/>
      <c r="F118" s="26"/>
      <c r="G118" s="26"/>
      <c r="H118" s="10"/>
      <c r="I118" s="11"/>
    </row>
    <row r="119" spans="2:9" ht="16.5" customHeight="1" x14ac:dyDescent="0.3">
      <c r="C119" s="4">
        <f t="array" ref="C119:I119">Dani+15+DATE(Calendar9Year,Calendar9MonthOption,1)-WEEKDAY(DATE(Calendar9Year,Calendar9MonthOption,1),WeekdayOption)</f>
        <v>43626</v>
      </c>
      <c r="D119" s="4">
        <v>43627</v>
      </c>
      <c r="E119" s="4">
        <v>43628</v>
      </c>
      <c r="F119" s="4">
        <v>43629</v>
      </c>
      <c r="G119" s="4">
        <v>43630</v>
      </c>
      <c r="H119" s="4">
        <v>43631</v>
      </c>
      <c r="I119" s="5">
        <v>43632</v>
      </c>
    </row>
    <row r="120" spans="2:9" ht="56.25" customHeight="1" x14ac:dyDescent="0.3">
      <c r="B120" t="s">
        <v>29</v>
      </c>
      <c r="C120" s="26"/>
      <c r="D120" s="26"/>
      <c r="E120" s="26"/>
      <c r="F120" s="26" t="s">
        <v>15</v>
      </c>
      <c r="G120" s="26"/>
      <c r="H120" s="10"/>
      <c r="I120" s="11"/>
    </row>
    <row r="121" spans="2:9" ht="16.5" customHeight="1" x14ac:dyDescent="0.3">
      <c r="C121" s="4">
        <f t="array" ref="C121:I121">Dani+22+DATE(Calendar9Year,Calendar9MonthOption,1)-WEEKDAY(DATE(Calendar9Year,Calendar9MonthOption,1),WeekdayOption)</f>
        <v>43633</v>
      </c>
      <c r="D121" s="4">
        <v>43634</v>
      </c>
      <c r="E121" s="4">
        <v>43635</v>
      </c>
      <c r="F121" s="14">
        <v>43636</v>
      </c>
      <c r="G121" s="4">
        <v>43637</v>
      </c>
      <c r="H121" s="14">
        <v>43638</v>
      </c>
      <c r="I121" s="5">
        <v>43639</v>
      </c>
    </row>
    <row r="122" spans="2:9" ht="56.25" customHeight="1" x14ac:dyDescent="0.3">
      <c r="B122" t="s">
        <v>30</v>
      </c>
      <c r="C122" s="26" t="s">
        <v>33</v>
      </c>
      <c r="D122" s="26"/>
      <c r="E122" s="26"/>
      <c r="F122" s="15" t="s">
        <v>34</v>
      </c>
      <c r="G122" s="26"/>
      <c r="H122" s="15" t="s">
        <v>35</v>
      </c>
      <c r="I122" s="11"/>
    </row>
    <row r="123" spans="2:9" ht="16.5" customHeight="1" x14ac:dyDescent="0.3">
      <c r="C123" s="4">
        <f t="array" ref="C123:I123">Dani+29+DATE(Calendar9Year,Calendar9MonthOption,1)-WEEKDAY(DATE(Calendar9Year,Calendar9MonthOption,1),WeekdayOption)</f>
        <v>43640</v>
      </c>
      <c r="D123" s="14">
        <v>43641</v>
      </c>
      <c r="E123" s="4">
        <v>43642</v>
      </c>
      <c r="F123" s="4">
        <v>43643</v>
      </c>
      <c r="G123" s="4">
        <v>43644</v>
      </c>
      <c r="H123" s="4">
        <v>43645</v>
      </c>
      <c r="I123" s="5">
        <v>43646</v>
      </c>
    </row>
    <row r="124" spans="2:9" ht="57" customHeight="1" x14ac:dyDescent="0.3">
      <c r="B124" t="s">
        <v>17</v>
      </c>
      <c r="C124" s="32" t="s">
        <v>37</v>
      </c>
      <c r="D124" s="15" t="s">
        <v>36</v>
      </c>
      <c r="E124" s="33"/>
      <c r="F124" s="33"/>
      <c r="G124" s="33"/>
      <c r="H124" s="10"/>
      <c r="I124" s="12"/>
    </row>
    <row r="125" spans="2:9" ht="16.5" customHeight="1" x14ac:dyDescent="0.3">
      <c r="C125" s="4">
        <f t="array" ref="C125:D125">Dani+36+DATE(Calendar9Year,Calendar9MonthOption,1)-WEEKDAY(DATE(Calendar9Year,Calendar9MonthOption,1),WeekdayOption)</f>
        <v>43647</v>
      </c>
      <c r="D125" s="4">
        <v>43648</v>
      </c>
      <c r="E125" s="35" t="s">
        <v>1</v>
      </c>
      <c r="F125" s="36"/>
      <c r="G125" s="36"/>
      <c r="H125" s="36"/>
      <c r="I125" s="36"/>
    </row>
    <row r="126" spans="2:9" ht="63.75" customHeight="1" x14ac:dyDescent="0.3">
      <c r="C126" s="10"/>
      <c r="D126" s="10"/>
      <c r="E126" s="38"/>
      <c r="F126" s="38"/>
      <c r="G126" s="38"/>
      <c r="H126" s="38"/>
      <c r="I126" s="38"/>
    </row>
    <row r="127" spans="2:9" ht="54" customHeight="1" x14ac:dyDescent="0.7">
      <c r="B127" s="2"/>
      <c r="C127" s="1">
        <f>YEAR(DATE(Calendar9Year,Calendar9MonthOption+1,1))</f>
        <v>2019</v>
      </c>
      <c r="D127" s="6" t="str">
        <f>TEXT(DATE(Calendar9Year,Calendar9MonthOption+1,1),"mmmm")</f>
        <v>srpanj</v>
      </c>
      <c r="E127" s="9"/>
      <c r="F127" s="9"/>
      <c r="G127" s="9"/>
      <c r="H127" s="9"/>
      <c r="I127" s="2"/>
    </row>
    <row r="128" spans="2:9" ht="14.25" customHeight="1" x14ac:dyDescent="0.3">
      <c r="B128" s="3"/>
      <c r="C128" s="7" t="str">
        <f>UPPER(TEXT(C129,"dddd"))</f>
        <v>PONEDJELJAK</v>
      </c>
      <c r="D128" s="8" t="str">
        <f t="shared" ref="D128:I128" si="44">UPPER(TEXT(D129,"dddd"))</f>
        <v>UTORAK</v>
      </c>
      <c r="E128" s="7" t="str">
        <f t="shared" si="44"/>
        <v>SRIJEDA</v>
      </c>
      <c r="F128" s="8" t="str">
        <f t="shared" si="44"/>
        <v>ČETVRTAK</v>
      </c>
      <c r="G128" s="7" t="str">
        <f t="shared" si="44"/>
        <v>PETAK</v>
      </c>
      <c r="H128" s="8" t="str">
        <f t="shared" si="44"/>
        <v>SUBOTA</v>
      </c>
      <c r="I128" s="7" t="str">
        <f t="shared" si="44"/>
        <v>NEDJELJA</v>
      </c>
    </row>
    <row r="129" spans="2:9" ht="16.5" customHeight="1" x14ac:dyDescent="0.3">
      <c r="C129" s="4">
        <f t="array" ref="C129:I129">Dani+1+DATE(Calendar10Year,Calendar10MonthOption,1)-WEEKDAY(DATE(Calendar10Year,Calendar10MonthOption,1),WeekdayOption)</f>
        <v>43647</v>
      </c>
      <c r="D129" s="4">
        <v>43648</v>
      </c>
      <c r="E129" s="4">
        <v>43649</v>
      </c>
      <c r="F129" s="4">
        <v>43650</v>
      </c>
      <c r="G129" s="4">
        <v>43651</v>
      </c>
      <c r="H129" s="4">
        <v>43652</v>
      </c>
      <c r="I129" s="5">
        <v>43653</v>
      </c>
    </row>
    <row r="130" spans="2:9" ht="56.25" customHeight="1" x14ac:dyDescent="0.3">
      <c r="B130" t="s">
        <v>18</v>
      </c>
      <c r="C130" s="41"/>
      <c r="D130" s="41"/>
      <c r="E130" s="41"/>
      <c r="F130" s="41"/>
      <c r="G130" s="41"/>
      <c r="H130" s="10"/>
      <c r="I130" s="11"/>
    </row>
    <row r="131" spans="2:9" ht="16.5" customHeight="1" x14ac:dyDescent="0.3">
      <c r="C131" s="42">
        <f t="array" ref="C131:I131">Dani+8+DATE(Calendar10Year,Calendar10MonthOption,1)-WEEKDAY(DATE(Calendar10Year,Calendar10MonthOption,1),WeekdayOption)</f>
        <v>43654</v>
      </c>
      <c r="D131" s="42">
        <v>43655</v>
      </c>
      <c r="E131" s="42">
        <v>43656</v>
      </c>
      <c r="F131" s="42">
        <v>43657</v>
      </c>
      <c r="G131" s="42">
        <v>43658</v>
      </c>
      <c r="H131" s="4">
        <v>43659</v>
      </c>
      <c r="I131" s="5">
        <v>43660</v>
      </c>
    </row>
    <row r="132" spans="2:9" ht="56.25" customHeight="1" x14ac:dyDescent="0.3">
      <c r="B132" t="s">
        <v>19</v>
      </c>
      <c r="C132" s="41"/>
      <c r="D132" s="41"/>
      <c r="E132" s="41"/>
      <c r="F132" s="41"/>
      <c r="G132" s="41"/>
      <c r="H132" s="10"/>
      <c r="I132" s="11"/>
    </row>
    <row r="133" spans="2:9" ht="16.5" customHeight="1" x14ac:dyDescent="0.3">
      <c r="C133" s="42">
        <f t="array" ref="C133:I133">Dani+15+DATE(Calendar10Year,Calendar10MonthOption,1)-WEEKDAY(DATE(Calendar10Year,Calendar10MonthOption,1),WeekdayOption)</f>
        <v>43661</v>
      </c>
      <c r="D133" s="42">
        <v>43662</v>
      </c>
      <c r="E133" s="42">
        <v>43663</v>
      </c>
      <c r="F133" s="42">
        <v>43664</v>
      </c>
      <c r="G133" s="42">
        <v>43665</v>
      </c>
      <c r="H133" s="4">
        <v>43666</v>
      </c>
      <c r="I133" s="5">
        <v>43667</v>
      </c>
    </row>
    <row r="134" spans="2:9" ht="56.25" customHeight="1" x14ac:dyDescent="0.3">
      <c r="B134" t="s">
        <v>20</v>
      </c>
      <c r="C134" s="41"/>
      <c r="D134" s="41"/>
      <c r="E134" s="41"/>
      <c r="F134" s="41"/>
      <c r="G134" s="41"/>
      <c r="H134" s="10"/>
      <c r="I134" s="11"/>
    </row>
    <row r="135" spans="2:9" ht="16.5" customHeight="1" x14ac:dyDescent="0.3">
      <c r="C135" s="4">
        <f t="array" ref="C135:I135">Dani+22+DATE(Calendar10Year,Calendar10MonthOption,1)-WEEKDAY(DATE(Calendar10Year,Calendar10MonthOption,1),WeekdayOption)</f>
        <v>43668</v>
      </c>
      <c r="D135" s="4">
        <v>43669</v>
      </c>
      <c r="E135" s="4">
        <v>43670</v>
      </c>
      <c r="F135" s="4">
        <v>43671</v>
      </c>
      <c r="G135" s="4">
        <v>43672</v>
      </c>
      <c r="H135" s="4">
        <v>43673</v>
      </c>
      <c r="I135" s="5">
        <v>43674</v>
      </c>
    </row>
    <row r="136" spans="2:9" ht="56.25" customHeight="1" x14ac:dyDescent="0.3">
      <c r="C136" s="10"/>
      <c r="D136" s="10"/>
      <c r="E136" s="10"/>
      <c r="F136" s="10"/>
      <c r="G136" s="10"/>
      <c r="H136" s="10"/>
      <c r="I136" s="11"/>
    </row>
    <row r="137" spans="2:9" ht="16.5" customHeight="1" x14ac:dyDescent="0.3">
      <c r="C137" s="4">
        <f t="array" ref="C137:I137">Dani+29+DATE(Calendar10Year,Calendar10MonthOption,1)-WEEKDAY(DATE(Calendar10Year,Calendar10MonthOption,1),WeekdayOption)</f>
        <v>43675</v>
      </c>
      <c r="D137" s="4">
        <v>43676</v>
      </c>
      <c r="E137" s="4">
        <v>43677</v>
      </c>
      <c r="F137" s="4">
        <v>43678</v>
      </c>
      <c r="G137" s="4">
        <v>43679</v>
      </c>
      <c r="H137" s="4">
        <v>43680</v>
      </c>
      <c r="I137" s="5">
        <v>43681</v>
      </c>
    </row>
    <row r="138" spans="2:9" ht="57" customHeight="1" x14ac:dyDescent="0.3">
      <c r="C138" s="10"/>
      <c r="D138" s="10"/>
      <c r="E138" s="10"/>
      <c r="F138" s="10"/>
      <c r="G138" s="10"/>
      <c r="H138" s="10"/>
      <c r="I138" s="12"/>
    </row>
    <row r="139" spans="2:9" ht="16.5" customHeight="1" x14ac:dyDescent="0.3">
      <c r="C139" s="4">
        <f t="array" ref="C139:D139">Dani+36+DATE(Calendar10Year,Calendar10MonthOption,1)-WEEKDAY(DATE(Calendar10Year,Calendar10MonthOption,1),WeekdayOption)</f>
        <v>43682</v>
      </c>
      <c r="D139" s="4">
        <v>43683</v>
      </c>
      <c r="E139" s="35" t="s">
        <v>1</v>
      </c>
      <c r="F139" s="36"/>
      <c r="G139" s="36"/>
      <c r="H139" s="36"/>
      <c r="I139" s="36"/>
    </row>
    <row r="140" spans="2:9" ht="63.75" customHeight="1" x14ac:dyDescent="0.3">
      <c r="C140" s="10"/>
      <c r="D140" s="10"/>
      <c r="E140" s="38"/>
      <c r="F140" s="38"/>
      <c r="G140" s="38"/>
      <c r="H140" s="38"/>
      <c r="I140" s="38"/>
    </row>
    <row r="141" spans="2:9" ht="54" customHeight="1" x14ac:dyDescent="0.7">
      <c r="C141" s="1">
        <f>YEAR(DATE(Calendar10Year,Calendar10MonthOption+1,1))</f>
        <v>2019</v>
      </c>
      <c r="D141" s="6" t="str">
        <f>TEXT(DATE(Calendar10Year,Calendar10MonthOption+1,1),"mmmm")</f>
        <v>kolovoz</v>
      </c>
      <c r="E141" s="9"/>
      <c r="F141" s="9"/>
      <c r="G141" s="9"/>
      <c r="H141" s="9"/>
      <c r="I141" s="2"/>
    </row>
    <row r="142" spans="2:9" ht="14.25" customHeight="1" x14ac:dyDescent="0.3">
      <c r="C142" s="7" t="str">
        <f>UPPER(TEXT(C143,"dddd"))</f>
        <v>PONEDJELJAK</v>
      </c>
      <c r="D142" s="8" t="str">
        <f t="shared" ref="D142:I142" si="45">UPPER(TEXT(D143,"dddd"))</f>
        <v>UTORAK</v>
      </c>
      <c r="E142" s="7" t="str">
        <f t="shared" si="45"/>
        <v>SRIJEDA</v>
      </c>
      <c r="F142" s="8" t="str">
        <f t="shared" si="45"/>
        <v>ČETVRTAK</v>
      </c>
      <c r="G142" s="7" t="str">
        <f t="shared" si="45"/>
        <v>PETAK</v>
      </c>
      <c r="H142" s="8" t="str">
        <f t="shared" si="45"/>
        <v>SUBOTA</v>
      </c>
      <c r="I142" s="7" t="str">
        <f t="shared" si="45"/>
        <v>NEDJELJA</v>
      </c>
    </row>
    <row r="143" spans="2:9" ht="16.5" customHeight="1" x14ac:dyDescent="0.3">
      <c r="C143" s="4">
        <f t="array" ref="C143:I143">Dani+1+DATE(Calendar11Year,Calendar11MonthOption,1)-WEEKDAY(DATE(Calendar11Year,Calendar11MonthOption,1),WeekdayOption)</f>
        <v>43675</v>
      </c>
      <c r="D143" s="4">
        <v>43676</v>
      </c>
      <c r="E143" s="4">
        <v>43677</v>
      </c>
      <c r="F143" s="4">
        <v>43678</v>
      </c>
      <c r="G143" s="4">
        <v>43679</v>
      </c>
      <c r="H143" s="4">
        <v>43680</v>
      </c>
      <c r="I143" s="5">
        <v>43681</v>
      </c>
    </row>
    <row r="144" spans="2:9" ht="56.25" customHeight="1" x14ac:dyDescent="0.3">
      <c r="C144" s="10"/>
      <c r="D144" s="10"/>
      <c r="E144" s="10"/>
      <c r="F144" s="10"/>
      <c r="G144" s="10"/>
      <c r="H144" s="10"/>
      <c r="I144" s="11"/>
    </row>
    <row r="145" spans="3:9" ht="16.5" customHeight="1" x14ac:dyDescent="0.3">
      <c r="C145" s="4">
        <f t="array" ref="C145:I145">Dani+8+DATE(Calendar11Year,Calendar11MonthOption,1)-WEEKDAY(DATE(Calendar11Year,Calendar11MonthOption,1),WeekdayOption)</f>
        <v>43682</v>
      </c>
      <c r="D145" s="4">
        <v>43683</v>
      </c>
      <c r="E145" s="4">
        <v>43684</v>
      </c>
      <c r="F145" s="4">
        <v>43685</v>
      </c>
      <c r="G145" s="4">
        <v>43686</v>
      </c>
      <c r="H145" s="4">
        <v>43687</v>
      </c>
      <c r="I145" s="5">
        <v>43688</v>
      </c>
    </row>
    <row r="146" spans="3:9" ht="56.25" customHeight="1" x14ac:dyDescent="0.3">
      <c r="C146" s="10"/>
      <c r="D146" s="10"/>
      <c r="E146" s="10"/>
      <c r="F146" s="10"/>
      <c r="G146" s="10"/>
      <c r="H146" s="10"/>
      <c r="I146" s="11"/>
    </row>
    <row r="147" spans="3:9" ht="16.5" customHeight="1" x14ac:dyDescent="0.3">
      <c r="C147" s="4">
        <f t="array" ref="C147:I147">Dani+15+DATE(Calendar11Year,Calendar11MonthOption,1)-WEEKDAY(DATE(Calendar11Year,Calendar11MonthOption,1),WeekdayOption)</f>
        <v>43689</v>
      </c>
      <c r="D147" s="4">
        <v>43690</v>
      </c>
      <c r="E147" s="4">
        <v>43691</v>
      </c>
      <c r="F147" s="4">
        <v>43692</v>
      </c>
      <c r="G147" s="4">
        <v>43693</v>
      </c>
      <c r="H147" s="4">
        <v>43694</v>
      </c>
      <c r="I147" s="5">
        <v>43695</v>
      </c>
    </row>
    <row r="148" spans="3:9" ht="56.25" customHeight="1" x14ac:dyDescent="0.3">
      <c r="C148" s="10"/>
      <c r="D148" s="10"/>
      <c r="E148" s="10"/>
      <c r="F148" s="10"/>
      <c r="G148" s="10"/>
      <c r="H148" s="10"/>
      <c r="I148" s="11"/>
    </row>
    <row r="149" spans="3:9" ht="16.5" customHeight="1" x14ac:dyDescent="0.3">
      <c r="C149" s="4">
        <f t="array" ref="C149:I149">Dani+22+DATE(Calendar11Year,Calendar11MonthOption,1)-WEEKDAY(DATE(Calendar11Year,Calendar11MonthOption,1),WeekdayOption)</f>
        <v>43696</v>
      </c>
      <c r="D149" s="4">
        <v>43697</v>
      </c>
      <c r="E149" s="4">
        <v>43698</v>
      </c>
      <c r="F149" s="4">
        <v>43699</v>
      </c>
      <c r="G149" s="4">
        <v>43700</v>
      </c>
      <c r="H149" s="4">
        <v>43701</v>
      </c>
      <c r="I149" s="5">
        <v>43702</v>
      </c>
    </row>
    <row r="150" spans="3:9" ht="56.25" customHeight="1" x14ac:dyDescent="0.3">
      <c r="C150" s="10"/>
      <c r="D150" s="10"/>
      <c r="E150" s="10"/>
      <c r="F150" s="10"/>
      <c r="G150" s="10"/>
      <c r="H150" s="10"/>
      <c r="I150" s="11"/>
    </row>
    <row r="151" spans="3:9" ht="16.5" customHeight="1" x14ac:dyDescent="0.3">
      <c r="C151" s="4">
        <f t="array" ref="C151:I151">Dani+29+DATE(Calendar11Year,Calendar11MonthOption,1)-WEEKDAY(DATE(Calendar11Year,Calendar11MonthOption,1),WeekdayOption)</f>
        <v>43703</v>
      </c>
      <c r="D151" s="4">
        <v>43704</v>
      </c>
      <c r="E151" s="4">
        <v>43705</v>
      </c>
      <c r="F151" s="4">
        <v>43706</v>
      </c>
      <c r="G151" s="4">
        <v>43707</v>
      </c>
      <c r="H151" s="4">
        <v>43708</v>
      </c>
      <c r="I151" s="5">
        <v>43709</v>
      </c>
    </row>
    <row r="152" spans="3:9" ht="57" customHeight="1" x14ac:dyDescent="0.3">
      <c r="C152" s="10"/>
      <c r="D152" s="10"/>
      <c r="E152" s="23" t="s">
        <v>38</v>
      </c>
      <c r="F152" s="23"/>
      <c r="G152" s="23"/>
      <c r="H152" s="10"/>
      <c r="I152" s="12"/>
    </row>
    <row r="153" spans="3:9" ht="16.5" customHeight="1" x14ac:dyDescent="0.3">
      <c r="C153" s="4">
        <f t="array" ref="C153:D153">Dani+36+DATE(Calendar11Year,Calendar11MonthOption,1)-WEEKDAY(DATE(Calendar11Year,Calendar11MonthOption,1),WeekdayOption)</f>
        <v>43710</v>
      </c>
      <c r="D153" s="4">
        <v>43711</v>
      </c>
      <c r="E153" s="35" t="s">
        <v>1</v>
      </c>
      <c r="F153" s="36"/>
      <c r="G153" s="36"/>
      <c r="H153" s="36"/>
      <c r="I153" s="36"/>
    </row>
    <row r="154" spans="3:9" ht="63.75" customHeight="1" x14ac:dyDescent="0.3">
      <c r="C154" s="10"/>
      <c r="D154" s="10"/>
      <c r="E154" s="38"/>
      <c r="F154" s="38"/>
      <c r="G154" s="38"/>
      <c r="H154" s="38"/>
      <c r="I154" s="38"/>
    </row>
    <row r="155" spans="3:9" ht="54" customHeight="1" x14ac:dyDescent="0.7">
      <c r="C155" s="1">
        <f>YEAR(DATE(Calendar11Year,Calendar11MonthOption+1,1))</f>
        <v>2019</v>
      </c>
      <c r="D155" s="6" t="str">
        <f>TEXT(DATE(Calendar11Year,Calendar11MonthOption+1,1),"mmmm")</f>
        <v>rujan</v>
      </c>
      <c r="E155" s="9"/>
      <c r="F155" s="9"/>
      <c r="G155" s="9"/>
      <c r="H155" s="9"/>
      <c r="I155" s="2"/>
    </row>
    <row r="156" spans="3:9" ht="14.25" customHeight="1" x14ac:dyDescent="0.3">
      <c r="C156" s="7" t="str">
        <f>UPPER(TEXT(C157,"dddd"))</f>
        <v>PONEDJELJAK</v>
      </c>
      <c r="D156" s="8" t="str">
        <f t="shared" ref="D156:I156" si="46">UPPER(TEXT(D157,"dddd"))</f>
        <v>UTORAK</v>
      </c>
      <c r="E156" s="7" t="str">
        <f t="shared" si="46"/>
        <v>SRIJEDA</v>
      </c>
      <c r="F156" s="8" t="str">
        <f t="shared" si="46"/>
        <v>ČETVRTAK</v>
      </c>
      <c r="G156" s="7" t="str">
        <f t="shared" si="46"/>
        <v>PETAK</v>
      </c>
      <c r="H156" s="8" t="str">
        <f t="shared" si="46"/>
        <v>SUBOTA</v>
      </c>
      <c r="I156" s="7" t="str">
        <f t="shared" si="46"/>
        <v>NEDJELJA</v>
      </c>
    </row>
    <row r="157" spans="3:9" ht="16.5" customHeight="1" x14ac:dyDescent="0.3">
      <c r="C157" s="4">
        <f t="array" ref="C157:I157">Dani+1+DATE(Calendar12Year,Calendar12MonthOption,1)-WEEKDAY(DATE(Calendar12Year,Calendar12MonthOption,1),WeekdayOption)</f>
        <v>43703</v>
      </c>
      <c r="D157" s="4">
        <v>43704</v>
      </c>
      <c r="E157" s="4">
        <v>43705</v>
      </c>
      <c r="F157" s="4">
        <v>43706</v>
      </c>
      <c r="G157" s="4">
        <v>43707</v>
      </c>
      <c r="H157" s="4">
        <v>43708</v>
      </c>
      <c r="I157" s="5">
        <v>43709</v>
      </c>
    </row>
    <row r="158" spans="3:9" ht="56.25" customHeight="1" x14ac:dyDescent="0.3">
      <c r="C158" s="10"/>
      <c r="D158" s="10"/>
      <c r="E158" s="10"/>
      <c r="F158" s="10"/>
      <c r="G158" s="10"/>
      <c r="H158" s="10"/>
      <c r="I158" s="11"/>
    </row>
    <row r="159" spans="3:9" ht="16.5" customHeight="1" x14ac:dyDescent="0.3">
      <c r="C159" s="4">
        <f t="array" ref="C159:I159">Dani+8+DATE(Calendar12Year,Calendar12MonthOption,1)-WEEKDAY(DATE(Calendar12Year,Calendar12MonthOption,1),WeekdayOption)</f>
        <v>43710</v>
      </c>
      <c r="D159" s="4">
        <v>43711</v>
      </c>
      <c r="E159" s="4">
        <v>43712</v>
      </c>
      <c r="F159" s="4">
        <v>43713</v>
      </c>
      <c r="G159" s="4">
        <v>43714</v>
      </c>
      <c r="H159" s="4">
        <v>43715</v>
      </c>
      <c r="I159" s="5">
        <v>43716</v>
      </c>
    </row>
    <row r="160" spans="3:9" ht="56.25" customHeight="1" x14ac:dyDescent="0.3">
      <c r="C160" s="23"/>
      <c r="D160" s="23"/>
      <c r="E160" s="23"/>
      <c r="F160" s="23"/>
      <c r="G160" s="23"/>
      <c r="H160" s="10"/>
      <c r="I160" s="11"/>
    </row>
    <row r="161" spans="3:9" ht="16.5" customHeight="1" x14ac:dyDescent="0.3">
      <c r="C161" s="34">
        <f t="array" ref="C161:I161">Dani+15+DATE(Calendar12Year,Calendar12MonthOption,1)-WEEKDAY(DATE(Calendar12Year,Calendar12MonthOption,1),WeekdayOption)</f>
        <v>43717</v>
      </c>
      <c r="D161" s="34">
        <v>43718</v>
      </c>
      <c r="E161" s="34">
        <v>43719</v>
      </c>
      <c r="F161" s="34">
        <v>43720</v>
      </c>
      <c r="G161" s="34">
        <v>43721</v>
      </c>
      <c r="H161" s="4">
        <v>43722</v>
      </c>
      <c r="I161" s="5">
        <v>43723</v>
      </c>
    </row>
    <row r="162" spans="3:9" ht="56.25" customHeight="1" x14ac:dyDescent="0.3">
      <c r="C162" s="23"/>
      <c r="D162" s="23"/>
      <c r="E162" s="23"/>
      <c r="F162" s="23"/>
      <c r="G162" s="23"/>
      <c r="H162" s="10"/>
      <c r="I162" s="11"/>
    </row>
    <row r="163" spans="3:9" ht="16.5" customHeight="1" x14ac:dyDescent="0.3">
      <c r="C163" s="34">
        <f t="array" ref="C163:I163">Dani+22+DATE(Calendar12Year,Calendar12MonthOption,1)-WEEKDAY(DATE(Calendar12Year,Calendar12MonthOption,1),WeekdayOption)</f>
        <v>43724</v>
      </c>
      <c r="D163" s="34">
        <v>43725</v>
      </c>
      <c r="E163" s="34">
        <v>43726</v>
      </c>
      <c r="F163" s="34">
        <v>43727</v>
      </c>
      <c r="G163" s="34">
        <v>43728</v>
      </c>
      <c r="H163" s="4">
        <v>43729</v>
      </c>
      <c r="I163" s="5">
        <v>43730</v>
      </c>
    </row>
    <row r="164" spans="3:9" ht="56.25" customHeight="1" x14ac:dyDescent="0.3">
      <c r="C164" s="23"/>
      <c r="D164" s="23"/>
      <c r="E164" s="23"/>
      <c r="F164" s="23"/>
      <c r="G164" s="23"/>
      <c r="H164" s="10"/>
      <c r="I164" s="11"/>
    </row>
    <row r="165" spans="3:9" ht="16.5" customHeight="1" x14ac:dyDescent="0.3">
      <c r="C165" s="4">
        <f t="array" ref="C165:I165">Dani+29+DATE(Calendar12Year,Calendar12MonthOption,1)-WEEKDAY(DATE(Calendar12Year,Calendar12MonthOption,1),WeekdayOption)</f>
        <v>43731</v>
      </c>
      <c r="D165" s="4">
        <v>43732</v>
      </c>
      <c r="E165" s="4">
        <v>43733</v>
      </c>
      <c r="F165" s="4">
        <v>43734</v>
      </c>
      <c r="G165" s="4">
        <v>43735</v>
      </c>
      <c r="H165" s="4">
        <v>43736</v>
      </c>
      <c r="I165" s="5">
        <v>43737</v>
      </c>
    </row>
    <row r="166" spans="3:9" ht="57" customHeight="1" x14ac:dyDescent="0.3">
      <c r="C166" s="23"/>
      <c r="D166" s="23"/>
      <c r="E166" s="10"/>
      <c r="F166" s="10"/>
      <c r="G166" s="10"/>
      <c r="H166" s="10"/>
      <c r="I166" s="12"/>
    </row>
    <row r="167" spans="3:9" ht="16.5" customHeight="1" x14ac:dyDescent="0.3">
      <c r="C167" s="4">
        <f t="array" ref="C167:D167">Dani+36+DATE(Calendar12Year,Calendar12MonthOption,1)-WEEKDAY(DATE(Calendar12Year,Calendar12MonthOption,1),WeekdayOption)</f>
        <v>43738</v>
      </c>
      <c r="D167" s="4">
        <v>43739</v>
      </c>
      <c r="E167" s="35" t="s">
        <v>1</v>
      </c>
      <c r="F167" s="36"/>
      <c r="G167" s="36"/>
      <c r="H167" s="36"/>
      <c r="I167" s="36"/>
    </row>
    <row r="168" spans="3:9" ht="63.75" customHeight="1" x14ac:dyDescent="0.3">
      <c r="C168" s="10"/>
      <c r="D168" s="10"/>
      <c r="E168" s="38"/>
      <c r="F168" s="38"/>
      <c r="G168" s="38"/>
      <c r="H168" s="38"/>
      <c r="I168" s="38"/>
    </row>
  </sheetData>
  <mergeCells count="24">
    <mergeCell ref="E168:I168"/>
    <mergeCell ref="E139:I139"/>
    <mergeCell ref="E140:I140"/>
    <mergeCell ref="E97:I97"/>
    <mergeCell ref="E84:I84"/>
    <mergeCell ref="E126:I126"/>
    <mergeCell ref="E111:I111"/>
    <mergeCell ref="E125:I125"/>
    <mergeCell ref="E98:I98"/>
    <mergeCell ref="E112:I112"/>
    <mergeCell ref="E154:I154"/>
    <mergeCell ref="E167:I167"/>
    <mergeCell ref="E83:I83"/>
    <mergeCell ref="E153:I153"/>
    <mergeCell ref="E13:I13"/>
    <mergeCell ref="E14:I14"/>
    <mergeCell ref="E42:I42"/>
    <mergeCell ref="E56:I56"/>
    <mergeCell ref="E70:I70"/>
    <mergeCell ref="E55:I55"/>
    <mergeCell ref="E69:I69"/>
    <mergeCell ref="E27:I27"/>
    <mergeCell ref="E28:I28"/>
    <mergeCell ref="E41:I41"/>
  </mergeCells>
  <phoneticPr fontId="2" type="noConversion"/>
  <conditionalFormatting sqref="C3:I3 C5:I5 C7:I7 C9:I9 C11:I11 C13:D13">
    <cfRule type="expression" dxfId="11" priority="38">
      <formula>MONTH(C3)&lt;&gt;Calendar1MonthOption</formula>
    </cfRule>
  </conditionalFormatting>
  <conditionalFormatting sqref="C17:I17 C19:I19 C21:I21 C23:I23 C25:I25 C27:D27">
    <cfRule type="expression" dxfId="10" priority="27">
      <formula>MONTH(C17)&lt;&gt;Calendar2MonthOption</formula>
    </cfRule>
  </conditionalFormatting>
  <conditionalFormatting sqref="C31:I31 C33:I33 C35:I35 C37:I37 C39:I39 C41:D41">
    <cfRule type="expression" dxfId="9" priority="25">
      <formula>MONTH(C31)&lt;&gt;Calendar3MonthOption</formula>
    </cfRule>
  </conditionalFormatting>
  <conditionalFormatting sqref="C45:I45 C47:I47 C49:I49 C51:I51 C53:I53 C55:D55">
    <cfRule type="expression" dxfId="8" priority="23">
      <formula>MONTH(C45)&lt;&gt;Calendar4MonthOption</formula>
    </cfRule>
  </conditionalFormatting>
  <conditionalFormatting sqref="C59:I59 C61:I61 C63:I63 C65:I65 C67:I67 C69:D69">
    <cfRule type="expression" dxfId="7" priority="21">
      <formula>MONTH(C59)&lt;&gt;Calendar5MonthOption</formula>
    </cfRule>
  </conditionalFormatting>
  <conditionalFormatting sqref="C73:I73 C75:I75 C77:I77 C79:I79 C81:I81 C83:D83">
    <cfRule type="expression" dxfId="6" priority="19">
      <formula>MONTH(C73)&lt;&gt;Calendar6MonthOption</formula>
    </cfRule>
  </conditionalFormatting>
  <conditionalFormatting sqref="C87:I87 C89:I89 C91:I91 C93:I93 C95:I95 C97:D97">
    <cfRule type="expression" dxfId="5" priority="17">
      <formula>MONTH(C87)&lt;&gt;Calendar7MonthOption</formula>
    </cfRule>
  </conditionalFormatting>
  <conditionalFormatting sqref="C101:I101 C103:I103 C105:I105 C107:I107 C109:I109 C111:D111">
    <cfRule type="expression" dxfId="4" priority="15">
      <formula>MONTH(C101)&lt;&gt;Calendar8MonthOption</formula>
    </cfRule>
  </conditionalFormatting>
  <conditionalFormatting sqref="C115:I115 C117:I117 C119:I119 C121:I121 C123:I123 C125:D125">
    <cfRule type="expression" dxfId="3" priority="13">
      <formula>MONTH(C115)&lt;&gt;Calendar9MonthOption</formula>
    </cfRule>
  </conditionalFormatting>
  <conditionalFormatting sqref="C129:I129 C131:I131 C133:I133 C135:I135 C137:I137 C139:D139">
    <cfRule type="expression" dxfId="2" priority="3">
      <formula>MONTH(C129)&lt;&gt;Calendar10MonthOption</formula>
    </cfRule>
  </conditionalFormatting>
  <conditionalFormatting sqref="C143:I143 C145:I145 C147:I147 C149:I149 C151:I151 C153:D153">
    <cfRule type="expression" dxfId="1" priority="2">
      <formula>MONTH(C143)&lt;&gt;Calendar11MonthOption</formula>
    </cfRule>
  </conditionalFormatting>
  <conditionalFormatting sqref="C157:I157 C159:I159 C161:I161 C163:I163 C165:I165 C167:D167">
    <cfRule type="expression" dxfId="0" priority="1">
      <formula>MONTH(C157)&lt;&gt;Calendar12MonthOption</formula>
    </cfRule>
  </conditionalFormatting>
  <dataValidations count="11">
    <dataValidation type="list" allowBlank="1" showInputMessage="1" showErrorMessage="1" error="Za nazive dana u tjednu mogu se koristiti samo dani s padajućeg popisa. Da biste odabrali drugi dan u tjednu, odaberite ODUSTANI, a zatim pritisnite ALT + STRELICA DOLJE da biste odabrali dan s padajućeg popisa" prompt="S padajućeg popisa odaberite početni dan u tjednu. Pritisnite ALT + STRELICA DOLJE da biste otvorili padajući popis, a zatim pritisnite ENTER da biste odabrali dan. Kalendar će se automatski ažurirati" sqref="C2">
      <formula1>"NEDJELJA, PONEDJELJAK, UTORAK, SRIJEDA, ČETVRTAK, PETAK, SUBOTA"</formula1>
    </dataValidation>
    <dataValidation type="list" allowBlank="1" showInputMessage="1" showErrorMessage="1" error="Odaberite mjesec među stavkama na popisu. Odaberite ODUSTANI, a zatim pritisnite ALT + STRELICA DOLJE da biste odabrali mjesec s padajućeg popisa" prompt="S padajućeg popisa odaberite početni mjesec u kalendaru. Pritisnite ALT + STRELICA DOLJE da biste otvorili padajući popis, a zatim pritisnite ENTER da biste odabrali jednu od stavki" sqref="D1">
      <formula1>"siječanj, veljača, ožujak, travanj, svibanj, lipanj, srpanj, kolovoz, rujan, listopad, studeni, prosinac"</formula1>
    </dataValidation>
    <dataValidation allowBlank="1" showInputMessage="1" prompt="Radna knjiga sadrži 12-mjesečni kalendar. Unesite početnu godinu u ćeliju B1, a zatim unesite početni mjesec u ćeliju C1. Kalendar će se automatski ažurirati za iduće mjesece" sqref="B1"/>
    <dataValidation allowBlank="1" showInputMessage="1" showErrorMessage="1" prompt="Unesite godinu za ovaj kalendar" sqref="C1"/>
    <dataValidation allowBlank="1" showInputMessage="1" prompt="Automatski određeni dan u tjednu. Da biste promijenili dane u tjednu, u ćeliji B2 odaberite novi početni dan u tjednu" sqref="D2:I2 C16"/>
    <dataValidation allowBlank="1" showInputMessage="1" prompt="Datum" sqref="C3"/>
    <dataValidation allowBlank="1" showInputMessage="1" prompt="Ovdje unesite mjesečne napomene" sqref="E14"/>
    <dataValidation allowBlank="1" showInputMessage="1" prompt="Zaglavlje mjesečnih napomena" sqref="E13"/>
    <dataValidation allowBlank="1" showInputMessage="1" prompt="Ovdje unesite dnevne napomene" sqref="C4"/>
    <dataValidation allowBlank="1" showInputMessage="1" prompt="Kalendarska godina automatski se određuje prema godini unesenoj u ćeliju B1" sqref="C15"/>
    <dataValidation allowBlank="1" showInputMessage="1" prompt="Pomak kalendara po mjesecu odabranom u ćeliji C1" sqref="D15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2" max="9" man="1"/>
    <brk id="28" min="2" max="9" man="1"/>
    <brk id="42" min="2" max="9" man="1"/>
    <brk id="56" min="2" max="9" man="1"/>
    <brk id="70" min="2" max="9" man="1"/>
    <brk id="84" min="2" max="9" man="1"/>
    <brk id="98" min="2" max="9" man="1"/>
    <brk id="112" min="2" max="9" man="1"/>
    <brk id="126" min="2" max="9" man="1"/>
    <brk id="140" min="2" max="9" man="1"/>
    <brk id="154" min="2" max="9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26</vt:i4>
      </vt:variant>
    </vt:vector>
  </HeadingPairs>
  <TitlesOfParts>
    <vt:vector size="27" baseType="lpstr">
      <vt:lpstr>Kalendar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Kalendar!Podrucje_ispisa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korisnik</dc:creator>
  <cp:lastModifiedBy>Windows korisnik</cp:lastModifiedBy>
  <dcterms:created xsi:type="dcterms:W3CDTF">2016-07-26T15:53:57Z</dcterms:created>
  <dcterms:modified xsi:type="dcterms:W3CDTF">2019-01-10T13:40:51Z</dcterms:modified>
</cp:coreProperties>
</file>